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/>
  <bookViews>
    <workbookView xWindow="564" yWindow="1056" windowWidth="26724" windowHeight="15036" tabRatio="646" firstSheet="2" activeTab="2"/>
  </bookViews>
  <sheets>
    <sheet name="OD600 reference point" sheetId="1" r:id="rId1"/>
    <sheet name="Fluorescein standard curve" sheetId="2" r:id="rId2"/>
    <sheet name="Raw Plate Reader Measurements" sheetId="5" r:id="rId3"/>
    <sheet name="Fluorescence Measurement" sheetId="4" r:id="rId4"/>
  </sheets>
  <definedNames/>
  <calcPr calcId="162913"/>
  <extLst/>
</workbook>
</file>

<file path=xl/sharedStrings.xml><?xml version="1.0" encoding="utf-8"?>
<sst xmlns="http://schemas.openxmlformats.org/spreadsheetml/2006/main" count="385" uniqueCount="165">
  <si>
    <t>Replicate 1</t>
  </si>
  <si>
    <t>Replicate 2</t>
  </si>
  <si>
    <t>Replicate 3</t>
  </si>
  <si>
    <t>Replicate 4</t>
  </si>
  <si>
    <t>Arith. Mean</t>
  </si>
  <si>
    <t>Corrected Abs600</t>
  </si>
  <si>
    <t>Reference OD600</t>
  </si>
  <si>
    <t>Gold cells are calculated</t>
  </si>
  <si>
    <t>Corrected value is particle-only contribution</t>
  </si>
  <si>
    <t>Corrected value = scaling factor * measured value</t>
  </si>
  <si>
    <t>Enter fluorescence measurements into blue cells</t>
  </si>
  <si>
    <t>uM Fluorescein</t>
  </si>
  <si>
    <t>Arith. Std.Dev.</t>
  </si>
  <si>
    <t>Values measured are fluorescence from 100uL of X uM fluorescein solution</t>
  </si>
  <si>
    <t>Values should form a straight line on both linear and log scale</t>
  </si>
  <si>
    <t>Slope should be 1:1</t>
  </si>
  <si>
    <t>Common problems:</t>
  </si>
  <si>
    <t>* Consistent pipetting error --&gt; log graph is a straight line but not 1:1 slope</t>
  </si>
  <si>
    <t>* Oversaturated detector --&gt; low concentrations linear, but high concentrations saturate or fall</t>
  </si>
  <si>
    <t>Mean of med-high levels:</t>
  </si>
  <si>
    <t>Blank media</t>
  </si>
  <si>
    <t>Raw Fluorescence</t>
  </si>
  <si>
    <t>Replicate 6</t>
  </si>
  <si>
    <t>Replicate 5</t>
  </si>
  <si>
    <t>OD600/Abs600</t>
  </si>
  <si>
    <t>Unit Scaling Factors:</t>
  </si>
  <si>
    <t>Fluorescence - Background</t>
  </si>
  <si>
    <t>Summary Statistics</t>
  </si>
  <si>
    <t>Geo. Mean</t>
  </si>
  <si>
    <t>Geo. Std. Dev.</t>
  </si>
  <si>
    <t>OD - Background</t>
  </si>
  <si>
    <t>Blank mean:</t>
  </si>
  <si>
    <t>These are imported from the prior two sheets</t>
  </si>
  <si>
    <t>Ln uM FITC / OD600</t>
  </si>
  <si>
    <t>Experimental Values:</t>
  </si>
  <si>
    <t>Final scaling level determined from medium-high points likely to be less impacted by saturation or pipetting error</t>
  </si>
  <si>
    <t>If needed, you can shift which points are used, but it is likely better to correct instrument settings and protocol.</t>
  </si>
  <si>
    <t>Sample set:</t>
  </si>
  <si>
    <t>Hour 0:</t>
  </si>
  <si>
    <t>Hour 2:</t>
  </si>
  <si>
    <t>Hour 4:</t>
  </si>
  <si>
    <t>Hour 6:</t>
  </si>
  <si>
    <t>LUDOX-HS40</t>
  </si>
  <si>
    <t>If you have more replicates, unhide the extra columns</t>
  </si>
  <si>
    <t>Negative Control (Colony 1)</t>
  </si>
  <si>
    <t>Negative Control (Colony 2)</t>
  </si>
  <si>
    <t>Positive Control (Colony 1)</t>
  </si>
  <si>
    <t>Positive Control (Colony 2)</t>
  </si>
  <si>
    <t>Test Device 1: J23101.BCD2.E0040.B0015 (Colony 2)</t>
  </si>
  <si>
    <t>Test Device 2: J23106.BCD2.E0040.B0015 (Colony 1)</t>
  </si>
  <si>
    <t>Test Device 1: J23101.BCD2.E0040.B0015 (Colony 1)</t>
  </si>
  <si>
    <t>Test Device 2: J23106.BCD2.E0040.B0015 (Colony 2)</t>
  </si>
  <si>
    <t>Test Device 3: J23117.BCD2.E0040.B0015 (Colony 1)</t>
  </si>
  <si>
    <t>Test Device 3: J23117.BCD2.E0040.B0015 (Colony 2)</t>
  </si>
  <si>
    <t>Test Device 4: J23101+I13504 (Colony 1)</t>
  </si>
  <si>
    <t>Test Device 4: J23101+I13504 (Colony 2)</t>
  </si>
  <si>
    <t>Test Device 5: J23106+I13504 (Colony 1)</t>
  </si>
  <si>
    <t>Test Device 5: J23106+I13504 (Colony 2)</t>
  </si>
  <si>
    <t>Test Device 6: J23117+I13504 (Colony 1)</t>
  </si>
  <si>
    <t>Test Device 6: J23117+I13504 (Colony 2)</t>
  </si>
  <si>
    <t>H2O</t>
  </si>
  <si>
    <t>Reference value is for 100uL of LUDOX-HS40 in a well of a standard 96-well flat-bottom plate</t>
  </si>
  <si>
    <t>Enter Abs600 absorbance measurements into blue cells</t>
  </si>
  <si>
    <t>Raw Abs600</t>
  </si>
  <si>
    <t>uM Fluorescein / OD600</t>
  </si>
  <si>
    <t>uM Fluorescein/a.u.</t>
  </si>
  <si>
    <t>Mean um Fluorescein/a.u.</t>
  </si>
  <si>
    <t>Raw Plate Readings</t>
  </si>
  <si>
    <t>If you followed the recommended plate layout:</t>
  </si>
  <si>
    <t>They will automatically propagate into the correct locations in the Fluorescence Measurement Sheet</t>
  </si>
  <si>
    <t>Colony 1, Replicate 1</t>
  </si>
  <si>
    <t>Colony 1, Replicate 4</t>
  </si>
  <si>
    <t>Colony 1, Replicate 3</t>
  </si>
  <si>
    <t>Colony 1, Replicate 2</t>
  </si>
  <si>
    <t>Copy fluorescence and Abs600 measurements from your plate reader into blue cells</t>
  </si>
  <si>
    <t>Colony 2, Replicate 1</t>
  </si>
  <si>
    <t>Colony 2, Replicate 2</t>
  </si>
  <si>
    <t>Colony 2, Replicate 3</t>
  </si>
  <si>
    <t>Colony 2, Replicate 4</t>
  </si>
  <si>
    <t>Device 1</t>
  </si>
  <si>
    <t>Device 2</t>
  </si>
  <si>
    <t>Device 3</t>
  </si>
  <si>
    <t>Device 4</t>
  </si>
  <si>
    <t>Device 5</t>
  </si>
  <si>
    <t>Device 6</t>
  </si>
  <si>
    <t>LB + Chlor (blank)</t>
  </si>
  <si>
    <t>Neg. Control</t>
  </si>
  <si>
    <t>Pos. Control</t>
  </si>
  <si>
    <t>Fluorescence Raw Readings:</t>
  </si>
  <si>
    <t>Abs600 Raw Readings:</t>
  </si>
  <si>
    <t>Enter fluorescence and Abs600 measurements into blue cells on "Raw Plate Reader Measurements"</t>
  </si>
  <si>
    <t>A1</t>
  </si>
  <si>
    <t>B1</t>
  </si>
  <si>
    <t>C3</t>
  </si>
  <si>
    <t>C2</t>
  </si>
  <si>
    <t>C1</t>
  </si>
  <si>
    <t>D1</t>
  </si>
  <si>
    <t>E1</t>
  </si>
  <si>
    <t>F1</t>
  </si>
  <si>
    <t>G1</t>
  </si>
  <si>
    <t>H1</t>
  </si>
  <si>
    <t>A2</t>
  </si>
  <si>
    <t>B2</t>
  </si>
  <si>
    <t>D2</t>
  </si>
  <si>
    <t>E2</t>
  </si>
  <si>
    <t>F2</t>
  </si>
  <si>
    <t>G2</t>
  </si>
  <si>
    <t>H2</t>
  </si>
  <si>
    <t>A3</t>
  </si>
  <si>
    <t>A4</t>
  </si>
  <si>
    <t>A5</t>
  </si>
  <si>
    <t>A6</t>
  </si>
  <si>
    <t>A7</t>
  </si>
  <si>
    <t>A8</t>
  </si>
  <si>
    <t>A9</t>
  </si>
  <si>
    <t>B3</t>
  </si>
  <si>
    <t>B4</t>
  </si>
  <si>
    <t>B5</t>
  </si>
  <si>
    <t>B6</t>
  </si>
  <si>
    <t>B7</t>
  </si>
  <si>
    <t>B8</t>
  </si>
  <si>
    <t>B9</t>
  </si>
  <si>
    <t>C4</t>
  </si>
  <si>
    <t>C5</t>
  </si>
  <si>
    <t>C6</t>
  </si>
  <si>
    <t>C7</t>
  </si>
  <si>
    <t>C8</t>
  </si>
  <si>
    <t>C9</t>
  </si>
  <si>
    <t>D3</t>
  </si>
  <si>
    <t>D4</t>
  </si>
  <si>
    <t>D5</t>
  </si>
  <si>
    <t>D6</t>
  </si>
  <si>
    <t>D7</t>
  </si>
  <si>
    <t>D8</t>
  </si>
  <si>
    <t>D9</t>
  </si>
  <si>
    <t>E3</t>
  </si>
  <si>
    <t>E4</t>
  </si>
  <si>
    <t>E5</t>
  </si>
  <si>
    <t>E6</t>
  </si>
  <si>
    <t>E7</t>
  </si>
  <si>
    <t>E8</t>
  </si>
  <si>
    <t>E9</t>
  </si>
  <si>
    <t>F3</t>
  </si>
  <si>
    <t>F4</t>
  </si>
  <si>
    <t>F5</t>
  </si>
  <si>
    <t>F6</t>
  </si>
  <si>
    <t>F7</t>
  </si>
  <si>
    <t>F8</t>
  </si>
  <si>
    <t>F9</t>
  </si>
  <si>
    <t>G3</t>
  </si>
  <si>
    <t>G4</t>
  </si>
  <si>
    <t>G5</t>
  </si>
  <si>
    <t>G6</t>
  </si>
  <si>
    <t>G7</t>
  </si>
  <si>
    <t>G8</t>
  </si>
  <si>
    <t>G9</t>
  </si>
  <si>
    <t>H3</t>
  </si>
  <si>
    <t>H4</t>
  </si>
  <si>
    <t>H5</t>
  </si>
  <si>
    <t>H6</t>
  </si>
  <si>
    <t>H7</t>
  </si>
  <si>
    <t>H8</t>
  </si>
  <si>
    <t>H9</t>
  </si>
  <si>
    <t>Plate pattern:</t>
  </si>
  <si>
    <t>They will be copied into the green cells on this 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</si>
</sst>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"/>
  </numFmts>
  <fonts count="14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i/>
      <sz val="11"/>
      <color indexed="8"/>
      <name val="Calibri"/>
      <family val="2"/>
    </font>
    <font>
      <b/>
      <sz val="11"/>
      <color rgb="FFFF0000"/>
      <name val="Calibri"/>
      <family val="2"/>
    </font>
    <font>
      <b/>
      <sz val="14"/>
      <color indexed="8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2"/>
      <color indexed="8"/>
      <name val="Calibri"/>
      <family val="2"/>
    </font>
    <font>
      <sz val="9"/>
      <name val="宋体"/>
      <family val="3"/>
    </font>
    <font>
      <sz val="10"/>
      <color rgb="FF000000"/>
      <name val="Calibri"/>
      <family val="2"/>
    </font>
    <font>
      <sz val="9"/>
      <color rgb="FF333333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2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0" borderId="0" xfId="0" applyFill="1" applyBorder="1"/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11" fontId="0" fillId="0" borderId="0" xfId="0" applyNumberFormat="1"/>
    <xf numFmtId="0" fontId="0" fillId="3" borderId="2" xfId="0" applyFill="1" applyBorder="1"/>
    <xf numFmtId="0" fontId="5" fillId="0" borderId="0" xfId="0" applyFont="1"/>
    <xf numFmtId="0" fontId="2" fillId="0" borderId="0" xfId="0" applyFont="1" applyFill="1"/>
    <xf numFmtId="0" fontId="0" fillId="0" borderId="0" xfId="0" applyFill="1"/>
    <xf numFmtId="0" fontId="0" fillId="0" borderId="0" xfId="0" applyFont="1" applyFill="1"/>
    <xf numFmtId="176" fontId="0" fillId="3" borderId="1" xfId="0" applyNumberFormat="1" applyFill="1" applyBorder="1"/>
    <xf numFmtId="2" fontId="0" fillId="3" borderId="1" xfId="0" applyNumberFormat="1" applyFill="1" applyBorder="1"/>
    <xf numFmtId="0" fontId="6" fillId="0" borderId="0" xfId="0" applyFont="1"/>
    <xf numFmtId="0" fontId="7" fillId="0" borderId="3" xfId="0" applyFont="1" applyBorder="1"/>
    <xf numFmtId="0" fontId="7" fillId="0" borderId="0" xfId="0" applyFont="1"/>
    <xf numFmtId="11" fontId="5" fillId="0" borderId="0" xfId="0" applyNumberFormat="1" applyFont="1"/>
    <xf numFmtId="11" fontId="0" fillId="3" borderId="2" xfId="0" applyNumberFormat="1" applyFill="1" applyBorder="1"/>
    <xf numFmtId="2" fontId="0" fillId="3" borderId="2" xfId="0" applyNumberFormat="1" applyFill="1" applyBorder="1"/>
    <xf numFmtId="0" fontId="8" fillId="0" borderId="0" xfId="0" applyFont="1"/>
    <xf numFmtId="0" fontId="2" fillId="0" borderId="0" xfId="0" applyFont="1" applyFill="1" applyBorder="1"/>
    <xf numFmtId="0" fontId="2" fillId="0" borderId="0" xfId="0" applyFont="1"/>
    <xf numFmtId="0" fontId="9" fillId="0" borderId="0" xfId="0" applyFont="1"/>
    <xf numFmtId="0" fontId="10" fillId="0" borderId="0" xfId="0" applyFont="1"/>
    <xf numFmtId="0" fontId="0" fillId="4" borderId="1" xfId="0" applyFill="1" applyBorder="1"/>
    <xf numFmtId="0" fontId="0" fillId="0" borderId="0" xfId="0" applyAlignment="1">
      <alignment vertical="center"/>
    </xf>
  </cellXfs>
  <cellStyles count="24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超链接" xfId="20"/>
    <cellStyle name="已访问的超链接" xfId="21"/>
    <cellStyle name="超链接" xfId="22"/>
    <cellStyle name="已访问的超链接" xfId="23"/>
    <cellStyle name="超链接" xfId="24"/>
    <cellStyle name="已访问的超链接" xfId="25"/>
    <cellStyle name="超链接" xfId="26"/>
    <cellStyle name="已访问的超链接" xfId="27"/>
    <cellStyle name="超链接" xfId="28"/>
    <cellStyle name="已访问的超链接" xfId="29"/>
    <cellStyle name="超链接" xfId="30"/>
    <cellStyle name="已访问的超链接" xfId="31"/>
    <cellStyle name="超链接" xfId="32"/>
    <cellStyle name="已访问的超链接" xfId="33"/>
    <cellStyle name="超链接" xfId="34"/>
    <cellStyle name="已访问的超链接" xfId="35"/>
    <cellStyle name="超链接" xfId="36"/>
    <cellStyle name="已访问的超链接" xfId="37"/>
    <cellStyle name="超链接" xfId="38"/>
    <cellStyle name="已访问的超链接" xfId="39"/>
    <cellStyle name="超链接" xfId="40"/>
    <cellStyle name="已访问的超链接" xfId="41"/>
    <cellStyle name="超链接" xfId="42"/>
    <cellStyle name="已访问的超链接" xfId="43"/>
    <cellStyle name="超链接" xfId="44"/>
    <cellStyle name="已访问的超链接" xfId="45"/>
    <cellStyle name="超链接" xfId="46"/>
    <cellStyle name="已访问的超链接" xfId="47"/>
    <cellStyle name="超链接" xfId="48"/>
    <cellStyle name="已访问的超链接" xfId="49"/>
    <cellStyle name="超链接" xfId="50"/>
    <cellStyle name="已访问的超链接" xfId="51"/>
    <cellStyle name="超链接" xfId="52"/>
    <cellStyle name="已访问的超链接" xfId="53"/>
    <cellStyle name="超链接" xfId="54"/>
    <cellStyle name="已访问的超链接" xfId="55"/>
    <cellStyle name="超链接" xfId="56"/>
    <cellStyle name="已访问的超链接" xfId="57"/>
    <cellStyle name="超链接" xfId="58"/>
    <cellStyle name="已访问的超链接" xfId="59"/>
    <cellStyle name="超链接" xfId="60"/>
    <cellStyle name="已访问的超链接" xfId="61"/>
    <cellStyle name="超链接" xfId="62"/>
    <cellStyle name="已访问的超链接" xfId="63"/>
    <cellStyle name="超链接" xfId="64"/>
    <cellStyle name="已访问的超链接" xfId="65"/>
    <cellStyle name="超链接" xfId="66"/>
    <cellStyle name="已访问的超链接" xfId="67"/>
    <cellStyle name="超链接" xfId="68"/>
    <cellStyle name="已访问的超链接" xfId="69"/>
    <cellStyle name="超链接" xfId="70"/>
    <cellStyle name="已访问的超链接" xfId="71"/>
    <cellStyle name="超链接" xfId="72"/>
    <cellStyle name="已访问的超链接" xfId="73"/>
    <cellStyle name="超链接" xfId="74"/>
    <cellStyle name="已访问的超链接" xfId="75"/>
    <cellStyle name="超链接" xfId="76"/>
    <cellStyle name="已访问的超链接" xfId="77"/>
    <cellStyle name="超链接" xfId="78"/>
    <cellStyle name="已访问的超链接" xfId="79"/>
    <cellStyle name="超链接" xfId="80"/>
    <cellStyle name="已访问的超链接" xfId="81"/>
    <cellStyle name="超链接" xfId="82"/>
    <cellStyle name="已访问的超链接" xfId="83"/>
    <cellStyle name="超链接" xfId="84"/>
    <cellStyle name="已访问的超链接" xfId="85"/>
    <cellStyle name="超链接" xfId="86"/>
    <cellStyle name="已访问的超链接" xfId="87"/>
    <cellStyle name="超链接" xfId="88"/>
    <cellStyle name="已访问的超链接" xfId="89"/>
    <cellStyle name="超链接" xfId="90"/>
    <cellStyle name="已访问的超链接" xfId="91"/>
    <cellStyle name="超链接" xfId="92"/>
    <cellStyle name="已访问的超链接" xfId="93"/>
    <cellStyle name="超链接" xfId="94"/>
    <cellStyle name="已访问的超链接" xfId="95"/>
    <cellStyle name="超链接" xfId="96"/>
    <cellStyle name="已访问的超链接" xfId="97"/>
    <cellStyle name="超链接" xfId="98"/>
    <cellStyle name="已访问的超链接" xfId="99"/>
    <cellStyle name="超链接" xfId="100"/>
    <cellStyle name="已访问的超链接" xfId="101"/>
    <cellStyle name="超链接" xfId="102"/>
    <cellStyle name="已访问的超链接" xfId="103"/>
    <cellStyle name="超链接" xfId="104"/>
    <cellStyle name="已访问的超链接" xfId="105"/>
    <cellStyle name="超链接" xfId="106"/>
    <cellStyle name="已访问的超链接" xfId="107"/>
    <cellStyle name="超链接" xfId="108"/>
    <cellStyle name="已访问的超链接" xfId="109"/>
    <cellStyle name="超链接" xfId="110"/>
    <cellStyle name="已访问的超链接" xfId="111"/>
    <cellStyle name="超链接" xfId="112"/>
    <cellStyle name="已访问的超链接" xfId="113"/>
    <cellStyle name="超链接" xfId="114"/>
    <cellStyle name="已访问的超链接" xfId="115"/>
    <cellStyle name="超链接" xfId="116"/>
    <cellStyle name="已访问的超链接" xfId="117"/>
    <cellStyle name="超链接" xfId="118"/>
    <cellStyle name="已访问的超链接" xfId="119"/>
    <cellStyle name="超链接" xfId="120"/>
    <cellStyle name="已访问的超链接" xfId="121"/>
    <cellStyle name="超链接" xfId="122"/>
    <cellStyle name="已访问的超链接" xfId="123"/>
    <cellStyle name="超链接" xfId="124"/>
    <cellStyle name="已访问的超链接" xfId="125"/>
    <cellStyle name="超链接" xfId="126"/>
    <cellStyle name="已访问的超链接" xfId="127"/>
    <cellStyle name="超链接" xfId="128"/>
    <cellStyle name="已访问的超链接" xfId="129"/>
    <cellStyle name="超链接" xfId="130"/>
    <cellStyle name="已访问的超链接" xfId="131"/>
    <cellStyle name="超链接" xfId="132"/>
    <cellStyle name="已访问的超链接" xfId="133"/>
    <cellStyle name="超链接" xfId="134"/>
    <cellStyle name="已访问的超链接" xfId="135"/>
    <cellStyle name="超链接" xfId="136"/>
    <cellStyle name="已访问的超链接" xfId="137"/>
    <cellStyle name="超链接" xfId="138"/>
    <cellStyle name="已访问的超链接" xfId="139"/>
    <cellStyle name="超链接" xfId="140"/>
    <cellStyle name="已访问的超链接" xfId="141"/>
    <cellStyle name="超链接" xfId="142"/>
    <cellStyle name="已访问的超链接" xfId="143"/>
    <cellStyle name="超链接" xfId="144"/>
    <cellStyle name="已访问的超链接" xfId="145"/>
    <cellStyle name="超链接" xfId="146"/>
    <cellStyle name="已访问的超链接" xfId="147"/>
    <cellStyle name="超链接" xfId="148"/>
    <cellStyle name="已访问的超链接" xfId="149"/>
    <cellStyle name="超链接" xfId="150"/>
    <cellStyle name="已访问的超链接" xfId="151"/>
    <cellStyle name="超链接" xfId="152"/>
    <cellStyle name="已访问的超链接" xfId="153"/>
    <cellStyle name="超链接" xfId="154"/>
    <cellStyle name="已访问的超链接" xfId="155"/>
    <cellStyle name="超链接" xfId="156"/>
    <cellStyle name="已访问的超链接" xfId="157"/>
    <cellStyle name="超链接" xfId="158"/>
    <cellStyle name="已访问的超链接" xfId="159"/>
    <cellStyle name="超链接" xfId="160"/>
    <cellStyle name="已访问的超链接" xfId="161"/>
    <cellStyle name="超链接" xfId="162"/>
    <cellStyle name="已访问的超链接" xfId="163"/>
    <cellStyle name="超链接" xfId="164"/>
    <cellStyle name="已访问的超链接" xfId="165"/>
    <cellStyle name="超链接" xfId="166"/>
    <cellStyle name="已访问的超链接" xfId="167"/>
    <cellStyle name="超链接" xfId="168"/>
    <cellStyle name="已访问的超链接" xfId="169"/>
    <cellStyle name="超链接" xfId="170"/>
    <cellStyle name="已访问的超链接" xfId="171"/>
    <cellStyle name="超链接" xfId="172"/>
    <cellStyle name="已访问的超链接" xfId="173"/>
    <cellStyle name="超链接" xfId="174"/>
    <cellStyle name="已访问的超链接" xfId="175"/>
    <cellStyle name="超链接" xfId="176"/>
    <cellStyle name="已访问的超链接" xfId="177"/>
    <cellStyle name="超链接" xfId="178"/>
    <cellStyle name="已访问的超链接" xfId="179"/>
    <cellStyle name="超链接" xfId="180"/>
    <cellStyle name="已访问的超链接" xfId="181"/>
    <cellStyle name="超链接" xfId="182"/>
    <cellStyle name="已访问的超链接" xfId="183"/>
    <cellStyle name="超链接" xfId="184"/>
    <cellStyle name="已访问的超链接" xfId="185"/>
    <cellStyle name="超链接" xfId="186"/>
    <cellStyle name="已访问的超链接" xfId="187"/>
    <cellStyle name="超链接" xfId="188"/>
    <cellStyle name="已访问的超链接" xfId="189"/>
    <cellStyle name="超链接" xfId="190"/>
    <cellStyle name="已访问的超链接" xfId="191"/>
    <cellStyle name="超链接" xfId="192"/>
    <cellStyle name="已访问的超链接" xfId="193"/>
    <cellStyle name="超链接" xfId="194"/>
    <cellStyle name="已访问的超链接" xfId="195"/>
    <cellStyle name="超链接" xfId="196"/>
    <cellStyle name="已访问的超链接" xfId="197"/>
    <cellStyle name="超链接" xfId="198"/>
    <cellStyle name="已访问的超链接" xfId="199"/>
    <cellStyle name="超链接" xfId="200"/>
    <cellStyle name="已访问的超链接" xfId="201"/>
    <cellStyle name="超链接" xfId="202"/>
    <cellStyle name="已访问的超链接" xfId="203"/>
    <cellStyle name="超链接" xfId="204"/>
    <cellStyle name="已访问的超链接" xfId="205"/>
    <cellStyle name="超链接" xfId="206"/>
    <cellStyle name="已访问的超链接" xfId="207"/>
    <cellStyle name="超链接" xfId="208"/>
    <cellStyle name="已访问的超链接" xfId="209"/>
    <cellStyle name="超链接" xfId="210"/>
    <cellStyle name="已访问的超链接" xfId="211"/>
    <cellStyle name="超链接" xfId="212"/>
    <cellStyle name="已访问的超链接" xfId="213"/>
    <cellStyle name="超链接" xfId="214"/>
    <cellStyle name="已访问的超链接" xfId="215"/>
    <cellStyle name="超链接" xfId="216"/>
    <cellStyle name="已访问的超链接" xfId="217"/>
    <cellStyle name="超链接" xfId="218"/>
    <cellStyle name="已访问的超链接" xfId="219"/>
    <cellStyle name="超链接" xfId="220"/>
    <cellStyle name="已访问的超链接" xfId="221"/>
    <cellStyle name="超链接" xfId="222"/>
    <cellStyle name="已访问的超链接" xfId="223"/>
    <cellStyle name="超链接" xfId="224"/>
    <cellStyle name="已访问的超链接" xfId="225"/>
    <cellStyle name="超链接" xfId="226"/>
    <cellStyle name="已访问的超链接" xfId="227"/>
    <cellStyle name="超链接" xfId="228"/>
    <cellStyle name="已访问的超链接" xfId="229"/>
    <cellStyle name="超链接" xfId="230"/>
    <cellStyle name="已访问的超链接" xfId="231"/>
    <cellStyle name="超链接" xfId="232"/>
    <cellStyle name="已访问的超链接" xfId="233"/>
    <cellStyle name="超链接" xfId="234"/>
    <cellStyle name="已访问的超链接" xfId="235"/>
    <cellStyle name="超链接" xfId="236"/>
    <cellStyle name="已访问的超链接" xfId="237"/>
    <cellStyle name="超链接" xfId="238"/>
    <cellStyle name="已访问的超链接" xfId="239"/>
    <cellStyle name="超链接" xfId="240"/>
    <cellStyle name="已访问的超链接" xfId="241"/>
    <cellStyle name="超链接" xfId="242"/>
    <cellStyle name="已访问的超链接" xfId="243"/>
    <cellStyle name="超链接" xfId="244"/>
    <cellStyle name="已访问的超链接" xfId="245"/>
    <cellStyle name="超链接" xfId="246"/>
    <cellStyle name="已访问的超链接" xfId="247"/>
    <cellStyle name="超链接" xfId="248"/>
    <cellStyle name="已访问的超链接" xfId="249"/>
    <cellStyle name="超链接" xfId="250"/>
    <cellStyle name="已访问的超链接" xfId="251"/>
    <cellStyle name="超链接" xfId="252"/>
    <cellStyle name="已访问的超链接" xfId="253"/>
    <cellStyle name="超链接" xfId="254"/>
    <cellStyle name="已访问的超链接" xfId="255"/>
    <cellStyle name="超链接" xfId="256"/>
    <cellStyle name="已访问的超链接" xfId="257"/>
    <cellStyle name="超链接" xfId="258"/>
    <cellStyle name="已访问的超链接" xfId="25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Fluorescein Standard Curve</a:t>
            </a:r>
          </a:p>
        </c:rich>
      </c:tx>
      <c:layout>
        <c:manualLayout>
          <c:xMode val="edge"/>
          <c:yMode val="edge"/>
          <c:x val="0.30525"/>
          <c:y val="0.03725"/>
        </c:manualLayout>
      </c:layout>
      <c:overlay val="0"/>
      <c:spPr>
        <a:noFill/>
        <a:ln w="25400"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'Fluorescein standard curve'!$B$7:$M$7</c:f>
                <c:numCache/>
              </c:numRef>
            </c:plus>
            <c:minus>
              <c:numRef>
                <c:f>'Fluorescein standard curve'!$B$7:$M$7</c:f>
                <c:numCache/>
              </c:numRef>
            </c:minus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errBars>
            <c:errDir val="x"/>
            <c:errBarType val="plus"/>
            <c:errValType val="fixedVal"/>
            <c:val val="0"/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xVal>
            <c:numRef>
              <c:f>'Fluorescein standard curve'!$B$1:$M$1</c:f>
              <c:numCache/>
            </c:numRef>
          </c:xVal>
          <c:yVal>
            <c:numRef>
              <c:f>'Fluorescein standard curve'!$B$6:$M$6</c:f>
              <c:numCache/>
            </c:numRef>
          </c:yVal>
          <c:smooth val="1"/>
        </c:ser>
        <c:axId val="45107733"/>
        <c:axId val="3316414"/>
      </c:scatterChart>
      <c:valAx>
        <c:axId val="45107733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/>
                    <a:ea typeface="Calibri"/>
                    <a:cs typeface="Calibri"/>
                  </a:rPr>
                  <a:t>Fluorescein Concentration (uM)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16414"/>
        <c:crosses val="autoZero"/>
        <c:crossBetween val="midCat"/>
        <c:dispUnits/>
      </c:valAx>
      <c:valAx>
        <c:axId val="3316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/>
                    <a:ea typeface="Calibri"/>
                    <a:cs typeface="Calibri"/>
                  </a:rPr>
                  <a:t>Fluorescence</a:t>
                </a:r>
              </a:p>
            </c:rich>
          </c:tx>
          <c:layout>
            <c:manualLayout>
              <c:xMode val="edge"/>
              <c:yMode val="edge"/>
              <c:x val="0.02225"/>
              <c:y val="0.331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107733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zh-CN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Fluorescein Standard Curve (log scale)</a:t>
            </a:r>
          </a:p>
        </c:rich>
      </c:tx>
      <c:layout>
        <c:manualLayout>
          <c:xMode val="edge"/>
          <c:yMode val="edge"/>
          <c:x val="0.2495"/>
          <c:y val="0.04225"/>
        </c:manualLayout>
      </c:layout>
      <c:overlay val="0"/>
      <c:spPr>
        <a:noFill/>
        <a:ln w="25400"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tx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'Fluorescein standard curve'!$B$1:$L$1</c:f>
              <c:numCache/>
            </c:numRef>
          </c:xVal>
          <c:yVal>
            <c:numRef>
              <c:f>'Fluorescein standard curve'!$B$6:$L$6</c:f>
              <c:numCache/>
            </c:numRef>
          </c:yVal>
          <c:smooth val="1"/>
        </c:ser>
        <c:axId val="29847727"/>
        <c:axId val="194088"/>
      </c:scatterChart>
      <c:valAx>
        <c:axId val="29847727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/>
                    <a:ea typeface="Calibri"/>
                    <a:cs typeface="Calibri"/>
                  </a:rPr>
                  <a:t>Fluorescein Concentration (uM)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4088"/>
        <c:crosses val="autoZero"/>
        <c:crossBetween val="midCat"/>
        <c:dispUnits/>
      </c:valAx>
      <c:valAx>
        <c:axId val="19408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/>
                    <a:ea typeface="Calibri"/>
                    <a:cs typeface="Calibri"/>
                  </a:rPr>
                  <a:t>Fluorescence</a:t>
                </a:r>
              </a:p>
            </c:rich>
          </c:tx>
          <c:layout>
            <c:manualLayout>
              <c:xMode val="edge"/>
              <c:yMode val="edge"/>
              <c:x val="0.02225"/>
              <c:y val="0.331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847727"/>
        <c:crossesAt val="0.2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zh-CN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9</xdr:row>
      <xdr:rowOff>9525</xdr:rowOff>
    </xdr:from>
    <xdr:to>
      <xdr:col>6</xdr:col>
      <xdr:colOff>581025</xdr:colOff>
      <xdr:row>23</xdr:row>
      <xdr:rowOff>180975</xdr:rowOff>
    </xdr:to>
    <xdr:graphicFrame macro="">
      <xdr:nvGraphicFramePr>
        <xdr:cNvPr id="2055" name="Chart 2"/>
        <xdr:cNvGraphicFramePr/>
      </xdr:nvGraphicFramePr>
      <xdr:xfrm>
        <a:off x="285750" y="1724025"/>
        <a:ext cx="43624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295275</xdr:colOff>
      <xdr:row>9</xdr:row>
      <xdr:rowOff>0</xdr:rowOff>
    </xdr:from>
    <xdr:to>
      <xdr:col>15</xdr:col>
      <xdr:colOff>0</xdr:colOff>
      <xdr:row>23</xdr:row>
      <xdr:rowOff>161925</xdr:rowOff>
    </xdr:to>
    <xdr:graphicFrame macro="">
      <xdr:nvGraphicFramePr>
        <xdr:cNvPr id="3" name="Chart 2"/>
        <xdr:cNvGraphicFramePr/>
      </xdr:nvGraphicFramePr>
      <xdr:xfrm>
        <a:off x="4943475" y="1714500"/>
        <a:ext cx="435292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 topLeftCell="A1">
      <selection activeCell="P9" sqref="P9"/>
    </sheetView>
  </sheetViews>
  <sheetFormatPr defaultColWidth="8.7109375" defaultRowHeight="15"/>
  <cols>
    <col min="1" max="1" width="15.7109375" style="0" customWidth="1"/>
    <col min="2" max="2" width="10.28125" style="0" customWidth="1"/>
  </cols>
  <sheetData>
    <row r="1" spans="2:3" ht="15">
      <c r="B1" t="s">
        <v>42</v>
      </c>
      <c r="C1" t="s">
        <v>60</v>
      </c>
    </row>
    <row r="2" spans="1:5" ht="15">
      <c r="A2" t="s">
        <v>0</v>
      </c>
      <c r="B2" s="28">
        <v>0.036</v>
      </c>
      <c r="C2" s="28">
        <v>0.027</v>
      </c>
      <c r="E2" s="16" t="s">
        <v>62</v>
      </c>
    </row>
    <row r="3" spans="1:5" ht="15">
      <c r="A3" t="s">
        <v>1</v>
      </c>
      <c r="B3" s="28">
        <v>0.035</v>
      </c>
      <c r="C3" s="28">
        <v>0.025</v>
      </c>
      <c r="E3" s="16" t="s">
        <v>7</v>
      </c>
    </row>
    <row r="4" spans="1:3" ht="15">
      <c r="A4" t="s">
        <v>2</v>
      </c>
      <c r="B4" s="28">
        <v>0.035</v>
      </c>
      <c r="C4" s="28">
        <v>0.026</v>
      </c>
    </row>
    <row r="5" spans="1:3" ht="15">
      <c r="A5" t="s">
        <v>3</v>
      </c>
      <c r="B5" s="28">
        <v>0.036</v>
      </c>
      <c r="C5" s="28">
        <v>0.025</v>
      </c>
    </row>
    <row r="6" spans="1:3" ht="15">
      <c r="A6" t="s">
        <v>4</v>
      </c>
      <c r="B6" s="9">
        <f>AVERAGE(B2:B5)</f>
        <v>0.035500000000000004</v>
      </c>
      <c r="C6" s="9">
        <f>AVERAGE(C2:C5)</f>
        <v>0.025750000000000002</v>
      </c>
    </row>
    <row r="7" spans="1:5" ht="15">
      <c r="A7" t="s">
        <v>5</v>
      </c>
      <c r="B7" s="4">
        <f>$B$6-$C$6</f>
        <v>0.009750000000000002</v>
      </c>
      <c r="E7" s="10" t="s">
        <v>8</v>
      </c>
    </row>
    <row r="8" spans="1:5" ht="15">
      <c r="A8" t="s">
        <v>6</v>
      </c>
      <c r="B8" s="4">
        <v>0.0425</v>
      </c>
      <c r="E8" s="25" t="s">
        <v>61</v>
      </c>
    </row>
    <row r="9" spans="1:5" ht="15">
      <c r="A9" t="s">
        <v>24</v>
      </c>
      <c r="B9" s="4">
        <f>$B$8/$B$7</f>
        <v>4.358974358974359</v>
      </c>
      <c r="E9" s="10" t="s">
        <v>9</v>
      </c>
    </row>
    <row r="13" spans="1:7" ht="15">
      <c r="A13" s="6"/>
      <c r="B13" s="6"/>
      <c r="C13" s="6"/>
      <c r="D13" s="6"/>
      <c r="E13" s="6"/>
      <c r="F13" s="6"/>
      <c r="G13" s="6"/>
    </row>
    <row r="14" spans="1:7" ht="15">
      <c r="A14" s="6"/>
      <c r="B14" s="7"/>
      <c r="C14" s="7"/>
      <c r="D14" s="7"/>
      <c r="E14" s="7"/>
      <c r="F14" s="6"/>
      <c r="G14" s="6"/>
    </row>
    <row r="15" spans="1:7" ht="15">
      <c r="A15" s="6"/>
      <c r="B15" s="6"/>
      <c r="C15" s="6"/>
      <c r="D15" s="6"/>
      <c r="E15" s="6"/>
      <c r="F15" s="6"/>
      <c r="G15" s="6"/>
    </row>
    <row r="16" spans="1:7" ht="15">
      <c r="A16" s="6"/>
      <c r="B16" s="6"/>
      <c r="C16" s="6"/>
      <c r="D16" s="6"/>
      <c r="E16" s="6"/>
      <c r="F16" s="6"/>
      <c r="G16" s="6"/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 topLeftCell="A1">
      <selection activeCell="V26" sqref="V26"/>
    </sheetView>
  </sheetViews>
  <sheetFormatPr defaultColWidth="8.7109375" defaultRowHeight="15"/>
  <cols>
    <col min="1" max="1" width="17.421875" style="0" customWidth="1"/>
  </cols>
  <sheetData>
    <row r="1" spans="1:13" ht="15">
      <c r="A1" t="s">
        <v>11</v>
      </c>
      <c r="B1" s="1">
        <v>50</v>
      </c>
      <c r="C1" s="2">
        <f>B1/2</f>
        <v>25</v>
      </c>
      <c r="D1" s="2">
        <f>C1/2</f>
        <v>12.5</v>
      </c>
      <c r="E1" s="2">
        <f>D1/2</f>
        <v>6.25</v>
      </c>
      <c r="F1" s="2">
        <f aca="true" t="shared" si="0" ref="F1:L1">E1/2</f>
        <v>3.125</v>
      </c>
      <c r="G1" s="2">
        <f t="shared" si="0"/>
        <v>1.5625</v>
      </c>
      <c r="H1" s="2">
        <f t="shared" si="0"/>
        <v>0.78125</v>
      </c>
      <c r="I1" s="2">
        <f t="shared" si="0"/>
        <v>0.390625</v>
      </c>
      <c r="J1" s="2">
        <f t="shared" si="0"/>
        <v>0.1953125</v>
      </c>
      <c r="K1" s="2">
        <f t="shared" si="0"/>
        <v>0.09765625</v>
      </c>
      <c r="L1" s="2">
        <f t="shared" si="0"/>
        <v>0.048828125</v>
      </c>
      <c r="M1" s="2">
        <v>0</v>
      </c>
    </row>
    <row r="2" spans="1:15" ht="15">
      <c r="A2" t="s">
        <v>0</v>
      </c>
      <c r="B2" s="28">
        <v>71206</v>
      </c>
      <c r="C2" s="28">
        <v>52241</v>
      </c>
      <c r="D2" s="28">
        <v>35372</v>
      </c>
      <c r="E2" s="28">
        <v>23367</v>
      </c>
      <c r="F2" s="28">
        <v>13865</v>
      </c>
      <c r="G2" s="28">
        <v>7734</v>
      </c>
      <c r="H2" s="28">
        <v>4078</v>
      </c>
      <c r="I2" s="28">
        <v>2065</v>
      </c>
      <c r="J2" s="28">
        <v>1050</v>
      </c>
      <c r="K2" s="28">
        <v>574</v>
      </c>
      <c r="L2" s="28">
        <v>274</v>
      </c>
      <c r="M2" s="28">
        <v>50</v>
      </c>
      <c r="O2" s="16" t="s">
        <v>10</v>
      </c>
    </row>
    <row r="3" spans="1:15" ht="15">
      <c r="A3" t="s">
        <v>1</v>
      </c>
      <c r="B3" s="28">
        <v>72690</v>
      </c>
      <c r="C3" s="28">
        <v>51990</v>
      </c>
      <c r="D3" s="28">
        <v>35033</v>
      </c>
      <c r="E3" s="28">
        <v>22654</v>
      </c>
      <c r="F3" s="28">
        <v>13535</v>
      </c>
      <c r="G3" s="28">
        <v>7622</v>
      </c>
      <c r="H3" s="28">
        <v>3949</v>
      </c>
      <c r="I3" s="28">
        <v>1962</v>
      </c>
      <c r="J3" s="28">
        <v>998</v>
      </c>
      <c r="K3" s="28">
        <v>516</v>
      </c>
      <c r="L3" s="28">
        <v>268</v>
      </c>
      <c r="M3" s="28">
        <v>28</v>
      </c>
      <c r="O3" s="16" t="s">
        <v>7</v>
      </c>
    </row>
    <row r="4" spans="1:13" ht="15">
      <c r="A4" t="s">
        <v>2</v>
      </c>
      <c r="B4" s="28">
        <v>71836</v>
      </c>
      <c r="C4" s="28">
        <v>51568</v>
      </c>
      <c r="D4" s="28">
        <v>35466</v>
      </c>
      <c r="E4" s="28">
        <v>22379</v>
      </c>
      <c r="F4" s="28">
        <v>13247</v>
      </c>
      <c r="G4" s="28">
        <v>7253</v>
      </c>
      <c r="H4" s="28">
        <v>3632</v>
      </c>
      <c r="I4" s="28">
        <v>1845</v>
      </c>
      <c r="J4" s="28">
        <v>878</v>
      </c>
      <c r="K4" s="28">
        <v>456</v>
      </c>
      <c r="L4" s="28">
        <v>247</v>
      </c>
      <c r="M4" s="28">
        <v>13</v>
      </c>
    </row>
    <row r="5" spans="1:15" ht="15">
      <c r="A5" t="s">
        <v>3</v>
      </c>
      <c r="B5" s="28">
        <v>71836</v>
      </c>
      <c r="C5" s="28">
        <v>51555</v>
      </c>
      <c r="D5" s="28">
        <v>35122</v>
      </c>
      <c r="E5" s="28">
        <v>22547</v>
      </c>
      <c r="F5" s="28">
        <v>13355</v>
      </c>
      <c r="G5" s="28">
        <v>7101</v>
      </c>
      <c r="H5" s="28">
        <v>3640</v>
      </c>
      <c r="I5" s="28">
        <v>1840</v>
      </c>
      <c r="J5" s="28">
        <v>906</v>
      </c>
      <c r="K5" s="28">
        <v>473</v>
      </c>
      <c r="L5" s="28">
        <v>220</v>
      </c>
      <c r="M5" s="28">
        <v>19</v>
      </c>
      <c r="O5" s="10" t="s">
        <v>13</v>
      </c>
    </row>
    <row r="6" spans="1:13" ht="15">
      <c r="A6" t="s">
        <v>4</v>
      </c>
      <c r="B6" s="9">
        <f>AVERAGE(B2:B5)</f>
        <v>71892</v>
      </c>
      <c r="C6" s="9">
        <f aca="true" t="shared" si="1" ref="C6:M6">AVERAGE(C2:C5)</f>
        <v>51838.5</v>
      </c>
      <c r="D6" s="9">
        <f t="shared" si="1"/>
        <v>35248.25</v>
      </c>
      <c r="E6" s="9">
        <f t="shared" si="1"/>
        <v>22736.75</v>
      </c>
      <c r="F6" s="9">
        <f t="shared" si="1"/>
        <v>13500.5</v>
      </c>
      <c r="G6" s="9">
        <f t="shared" si="1"/>
        <v>7427.5</v>
      </c>
      <c r="H6" s="9">
        <f t="shared" si="1"/>
        <v>3824.75</v>
      </c>
      <c r="I6" s="9">
        <f t="shared" si="1"/>
        <v>1928</v>
      </c>
      <c r="J6" s="9">
        <f t="shared" si="1"/>
        <v>958</v>
      </c>
      <c r="K6" s="9">
        <f t="shared" si="1"/>
        <v>504.75</v>
      </c>
      <c r="L6" s="9">
        <f t="shared" si="1"/>
        <v>252.25</v>
      </c>
      <c r="M6" s="9">
        <f t="shared" si="1"/>
        <v>27.5</v>
      </c>
    </row>
    <row r="7" spans="1:13" ht="15">
      <c r="A7" t="s">
        <v>12</v>
      </c>
      <c r="B7" s="9">
        <f>STDEV(B2:B5)</f>
        <v>609.2815441156904</v>
      </c>
      <c r="C7" s="9">
        <f aca="true" t="shared" si="2" ref="C7:M7">STDEV(C2:C5)</f>
        <v>335.90722925633304</v>
      </c>
      <c r="D7" s="9">
        <f t="shared" si="2"/>
        <v>204.12475760344864</v>
      </c>
      <c r="E7" s="9">
        <f t="shared" si="2"/>
        <v>435.14470773142426</v>
      </c>
      <c r="F7" s="9">
        <f t="shared" si="2"/>
        <v>270.48290149286703</v>
      </c>
      <c r="G7" s="9">
        <f t="shared" si="2"/>
        <v>299.34651047462256</v>
      </c>
      <c r="H7" s="9">
        <f t="shared" si="2"/>
        <v>224.24595871497885</v>
      </c>
      <c r="I7" s="9">
        <f t="shared" si="2"/>
        <v>107.32815722508857</v>
      </c>
      <c r="J7" s="9">
        <f t="shared" si="2"/>
        <v>79.93330553238326</v>
      </c>
      <c r="K7" s="9">
        <f t="shared" si="2"/>
        <v>52.620496640251</v>
      </c>
      <c r="L7" s="9">
        <f t="shared" si="2"/>
        <v>24.41823089414956</v>
      </c>
      <c r="M7" s="9">
        <f t="shared" si="2"/>
        <v>16.217274740226856</v>
      </c>
    </row>
    <row r="11" ht="15">
      <c r="Q11" s="10" t="s">
        <v>14</v>
      </c>
    </row>
    <row r="12" ht="15">
      <c r="Q12" s="10" t="s">
        <v>15</v>
      </c>
    </row>
    <row r="13" ht="15">
      <c r="Q13" s="10" t="s">
        <v>16</v>
      </c>
    </row>
    <row r="14" ht="15">
      <c r="Q14" s="10" t="s">
        <v>17</v>
      </c>
    </row>
    <row r="15" ht="15">
      <c r="Q15" s="10" t="s">
        <v>18</v>
      </c>
    </row>
    <row r="26" spans="1:12" ht="15">
      <c r="A26" s="11" t="s">
        <v>65</v>
      </c>
      <c r="B26" s="1">
        <v>50</v>
      </c>
      <c r="C26" s="2">
        <f aca="true" t="shared" si="3" ref="C26:L26">B26/2</f>
        <v>25</v>
      </c>
      <c r="D26" s="2">
        <f t="shared" si="3"/>
        <v>12.5</v>
      </c>
      <c r="E26" s="2">
        <f t="shared" si="3"/>
        <v>6.25</v>
      </c>
      <c r="F26" s="2">
        <f t="shared" si="3"/>
        <v>3.125</v>
      </c>
      <c r="G26" s="2">
        <f t="shared" si="3"/>
        <v>1.5625</v>
      </c>
      <c r="H26" s="2">
        <f t="shared" si="3"/>
        <v>0.78125</v>
      </c>
      <c r="I26" s="2">
        <f t="shared" si="3"/>
        <v>0.390625</v>
      </c>
      <c r="J26" s="2">
        <f t="shared" si="3"/>
        <v>0.1953125</v>
      </c>
      <c r="K26" s="2">
        <f t="shared" si="3"/>
        <v>0.09765625</v>
      </c>
      <c r="L26" s="2">
        <f t="shared" si="3"/>
        <v>0.048828125</v>
      </c>
    </row>
    <row r="27" spans="1:12" ht="15">
      <c r="A27" t="s">
        <v>66</v>
      </c>
      <c r="B27" s="9">
        <f>IF(ISNUMBER(B6),B1/B6,"---")</f>
        <v>0.000695487675958382</v>
      </c>
      <c r="C27" s="9">
        <f aca="true" t="shared" si="4" ref="C27:L27">IF(ISNUMBER(C6),C1/C6,"---")</f>
        <v>0.0004822670409058904</v>
      </c>
      <c r="D27" s="9">
        <f t="shared" si="4"/>
        <v>0.00035462753470030426</v>
      </c>
      <c r="E27" s="9">
        <f t="shared" si="4"/>
        <v>0.0002748853727995426</v>
      </c>
      <c r="F27" s="9">
        <f t="shared" si="4"/>
        <v>0.0002314729084107996</v>
      </c>
      <c r="G27" s="9">
        <f t="shared" si="4"/>
        <v>0.00021036687983843824</v>
      </c>
      <c r="H27" s="9">
        <f t="shared" si="4"/>
        <v>0.00020426171645205568</v>
      </c>
      <c r="I27" s="9">
        <f t="shared" si="4"/>
        <v>0.0002026063278008299</v>
      </c>
      <c r="J27" s="9">
        <f t="shared" si="4"/>
        <v>0.00020387526096033403</v>
      </c>
      <c r="K27" s="9">
        <f t="shared" si="4"/>
        <v>0.00019347449232293213</v>
      </c>
      <c r="L27" s="9">
        <f t="shared" si="4"/>
        <v>0.00019357036669970267</v>
      </c>
    </row>
    <row r="28" spans="1:8" ht="15">
      <c r="A28" t="s">
        <v>19</v>
      </c>
      <c r="B28" s="8"/>
      <c r="C28" s="9">
        <f>AVERAGE(C27:G27)</f>
        <v>0.000310723947330995</v>
      </c>
      <c r="D28" s="8"/>
      <c r="E28" s="8"/>
      <c r="F28" s="8"/>
      <c r="G28" s="8"/>
      <c r="H28" s="8"/>
    </row>
    <row r="29" spans="2:8" ht="15">
      <c r="B29" s="8"/>
      <c r="C29" s="19" t="s">
        <v>35</v>
      </c>
      <c r="D29" s="8"/>
      <c r="E29" s="8"/>
      <c r="F29" s="8"/>
      <c r="G29" s="8"/>
      <c r="H29" s="8"/>
    </row>
    <row r="30" spans="2:8" ht="15">
      <c r="B30" s="8"/>
      <c r="C30" s="19" t="s">
        <v>36</v>
      </c>
      <c r="D30" s="8"/>
      <c r="E30" s="8"/>
      <c r="F30" s="8"/>
      <c r="G30" s="8"/>
      <c r="H30" s="8"/>
    </row>
    <row r="31" spans="2:8" ht="15">
      <c r="B31" s="8"/>
      <c r="C31" s="8"/>
      <c r="D31" s="8"/>
      <c r="E31" s="8"/>
      <c r="F31" s="8"/>
      <c r="G31" s="8"/>
      <c r="H31" s="8"/>
    </row>
    <row r="32" spans="2:8" ht="15">
      <c r="B32" s="8"/>
      <c r="D32" s="8"/>
      <c r="E32" s="8"/>
      <c r="F32" s="8"/>
      <c r="G32" s="8"/>
      <c r="H32" s="8"/>
    </row>
  </sheetData>
  <printOptions/>
  <pageMargins left="0.7" right="0.7" top="0.75" bottom="0.75" header="0.3" footer="0.3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workbookViewId="0" topLeftCell="L19">
      <selection activeCell="Y33" sqref="Y33"/>
    </sheetView>
  </sheetViews>
  <sheetFormatPr defaultColWidth="11.57421875" defaultRowHeight="15"/>
  <cols>
    <col min="1" max="1" width="18.7109375" style="0" customWidth="1"/>
    <col min="2" max="10" width="9.7109375" style="0" customWidth="1"/>
    <col min="11" max="11" width="6.140625" style="0" customWidth="1"/>
    <col min="12" max="12" width="19.7109375" style="0" customWidth="1"/>
    <col min="13" max="21" width="9.7109375" style="0" customWidth="1"/>
  </cols>
  <sheetData>
    <row r="1" spans="1:3" ht="18">
      <c r="A1" s="18" t="s">
        <v>67</v>
      </c>
      <c r="C1" s="16" t="s">
        <v>68</v>
      </c>
    </row>
    <row r="2" ht="15">
      <c r="C2" s="16" t="s">
        <v>74</v>
      </c>
    </row>
    <row r="3" ht="15">
      <c r="C3" s="16" t="s">
        <v>69</v>
      </c>
    </row>
    <row r="5" spans="1:12" ht="15.6">
      <c r="A5" s="26" t="s">
        <v>88</v>
      </c>
      <c r="L5" s="26" t="s">
        <v>89</v>
      </c>
    </row>
    <row r="6" spans="1:21" ht="15">
      <c r="A6" s="24" t="s">
        <v>38</v>
      </c>
      <c r="B6" t="s">
        <v>86</v>
      </c>
      <c r="C6" t="s">
        <v>87</v>
      </c>
      <c r="D6" t="s">
        <v>79</v>
      </c>
      <c r="E6" t="s">
        <v>80</v>
      </c>
      <c r="F6" t="s">
        <v>81</v>
      </c>
      <c r="G6" t="s">
        <v>82</v>
      </c>
      <c r="H6" t="s">
        <v>83</v>
      </c>
      <c r="I6" t="s">
        <v>84</v>
      </c>
      <c r="J6" t="s">
        <v>85</v>
      </c>
      <c r="L6" s="24" t="s">
        <v>38</v>
      </c>
      <c r="M6" t="s">
        <v>86</v>
      </c>
      <c r="N6" t="s">
        <v>87</v>
      </c>
      <c r="O6" t="s">
        <v>79</v>
      </c>
      <c r="P6" t="s">
        <v>80</v>
      </c>
      <c r="Q6" t="s">
        <v>81</v>
      </c>
      <c r="R6" t="s">
        <v>82</v>
      </c>
      <c r="S6" t="s">
        <v>83</v>
      </c>
      <c r="T6" t="s">
        <v>84</v>
      </c>
      <c r="U6" t="s">
        <v>85</v>
      </c>
    </row>
    <row r="7" spans="1:21" ht="15">
      <c r="A7" t="s">
        <v>70</v>
      </c>
      <c r="B7" s="28">
        <v>1046</v>
      </c>
      <c r="C7" s="28">
        <v>1153</v>
      </c>
      <c r="D7" s="28">
        <v>1515</v>
      </c>
      <c r="E7" s="28">
        <v>1216</v>
      </c>
      <c r="F7" s="28">
        <v>1062</v>
      </c>
      <c r="G7" s="28">
        <v>1187</v>
      </c>
      <c r="H7" s="28">
        <v>1089</v>
      </c>
      <c r="I7" s="28">
        <v>1066</v>
      </c>
      <c r="J7" s="28">
        <v>1429</v>
      </c>
      <c r="L7" t="s">
        <v>70</v>
      </c>
      <c r="M7" s="28">
        <v>0.048</v>
      </c>
      <c r="N7" s="28">
        <v>0.049</v>
      </c>
      <c r="O7" s="28">
        <v>0.046</v>
      </c>
      <c r="P7" s="28">
        <v>0.047</v>
      </c>
      <c r="Q7" s="28">
        <v>0.036</v>
      </c>
      <c r="R7" s="28">
        <v>0.048</v>
      </c>
      <c r="S7" s="28">
        <v>0.047</v>
      </c>
      <c r="T7" s="28">
        <v>0.047</v>
      </c>
      <c r="U7" s="28">
        <v>0.066</v>
      </c>
    </row>
    <row r="8" spans="1:21" ht="15">
      <c r="A8" t="s">
        <v>73</v>
      </c>
      <c r="B8" s="28">
        <v>1052</v>
      </c>
      <c r="C8" s="28">
        <v>1148</v>
      </c>
      <c r="D8" s="28">
        <v>1507</v>
      </c>
      <c r="E8" s="28">
        <v>1181</v>
      </c>
      <c r="F8" s="28">
        <v>1128</v>
      </c>
      <c r="G8" s="28">
        <v>1223</v>
      </c>
      <c r="H8" s="28">
        <v>1112</v>
      </c>
      <c r="I8" s="28">
        <v>1102</v>
      </c>
      <c r="J8" s="28">
        <v>1450</v>
      </c>
      <c r="L8" t="s">
        <v>73</v>
      </c>
      <c r="M8" s="28">
        <v>0.048</v>
      </c>
      <c r="N8" s="28">
        <v>0.049</v>
      </c>
      <c r="O8" s="28">
        <v>0.047</v>
      </c>
      <c r="P8" s="28">
        <v>0.047</v>
      </c>
      <c r="Q8" s="28">
        <v>0.036</v>
      </c>
      <c r="R8" s="28">
        <v>0.048</v>
      </c>
      <c r="S8" s="28">
        <v>0.048</v>
      </c>
      <c r="T8" s="28">
        <v>0.047</v>
      </c>
      <c r="U8" s="28">
        <v>0.078</v>
      </c>
    </row>
    <row r="9" spans="1:21" ht="15">
      <c r="A9" t="s">
        <v>72</v>
      </c>
      <c r="B9" s="28">
        <v>997</v>
      </c>
      <c r="C9" s="28">
        <v>1145</v>
      </c>
      <c r="D9" s="28">
        <v>1488</v>
      </c>
      <c r="E9" s="28">
        <v>1163</v>
      </c>
      <c r="F9" s="28">
        <v>1000</v>
      </c>
      <c r="G9" s="28">
        <v>1119</v>
      </c>
      <c r="H9" s="28">
        <v>1010</v>
      </c>
      <c r="I9" s="28">
        <v>998</v>
      </c>
      <c r="J9" s="28">
        <v>1265</v>
      </c>
      <c r="L9" t="s">
        <v>72</v>
      </c>
      <c r="M9" s="28">
        <v>0.06</v>
      </c>
      <c r="N9" s="28">
        <v>0.056</v>
      </c>
      <c r="O9" s="28">
        <v>0.057</v>
      </c>
      <c r="P9" s="28">
        <v>0.063</v>
      </c>
      <c r="Q9" s="28">
        <v>0.058</v>
      </c>
      <c r="R9" s="28">
        <v>0.07</v>
      </c>
      <c r="S9" s="28">
        <v>0.054</v>
      </c>
      <c r="T9" s="28">
        <v>0.065</v>
      </c>
      <c r="U9" s="28">
        <v>0.054</v>
      </c>
    </row>
    <row r="10" spans="1:21" ht="15">
      <c r="A10" t="s">
        <v>71</v>
      </c>
      <c r="B10" s="28">
        <v>1021</v>
      </c>
      <c r="C10" s="28">
        <v>1147</v>
      </c>
      <c r="D10" s="28">
        <v>1453</v>
      </c>
      <c r="E10" s="28">
        <v>1115</v>
      </c>
      <c r="F10" s="28">
        <v>987</v>
      </c>
      <c r="G10" s="28">
        <v>1154</v>
      </c>
      <c r="H10" s="28">
        <v>1020</v>
      </c>
      <c r="I10" s="28">
        <v>1010</v>
      </c>
      <c r="J10" s="28">
        <v>1334</v>
      </c>
      <c r="L10" t="s">
        <v>71</v>
      </c>
      <c r="M10" s="28">
        <v>0.06</v>
      </c>
      <c r="N10" s="28">
        <v>0.059</v>
      </c>
      <c r="O10" s="28">
        <v>0.06</v>
      </c>
      <c r="P10" s="28">
        <v>0.065</v>
      </c>
      <c r="Q10" s="28">
        <v>0.056</v>
      </c>
      <c r="R10" s="28">
        <v>0.074</v>
      </c>
      <c r="S10" s="28">
        <v>0.057</v>
      </c>
      <c r="T10" s="28">
        <v>0.065</v>
      </c>
      <c r="U10" s="28">
        <v>0.049</v>
      </c>
    </row>
    <row r="11" spans="1:21" ht="15">
      <c r="A11" t="s">
        <v>75</v>
      </c>
      <c r="B11" s="28">
        <v>1144</v>
      </c>
      <c r="C11" s="28">
        <v>1310</v>
      </c>
      <c r="D11" s="28">
        <v>1711</v>
      </c>
      <c r="E11" s="28">
        <v>1933</v>
      </c>
      <c r="F11" s="28">
        <v>1220</v>
      </c>
      <c r="G11" s="28">
        <v>1318</v>
      </c>
      <c r="H11" s="28">
        <v>1206</v>
      </c>
      <c r="I11" s="28">
        <v>1178</v>
      </c>
      <c r="J11" s="28">
        <v>1499</v>
      </c>
      <c r="L11" t="s">
        <v>75</v>
      </c>
      <c r="M11" s="28">
        <v>0.048</v>
      </c>
      <c r="N11" s="28">
        <v>0.045</v>
      </c>
      <c r="O11" s="28">
        <v>0.04</v>
      </c>
      <c r="P11" s="28">
        <v>0.041</v>
      </c>
      <c r="Q11" s="28">
        <v>0.046</v>
      </c>
      <c r="R11" s="28">
        <v>0.043</v>
      </c>
      <c r="S11" s="28">
        <v>0.051</v>
      </c>
      <c r="T11" s="28">
        <v>0.047</v>
      </c>
      <c r="U11" s="28">
        <v>0.028</v>
      </c>
    </row>
    <row r="12" spans="1:21" ht="15">
      <c r="A12" t="s">
        <v>76</v>
      </c>
      <c r="B12" s="28">
        <v>1153</v>
      </c>
      <c r="C12" s="28">
        <v>1268</v>
      </c>
      <c r="D12" s="28">
        <v>1591</v>
      </c>
      <c r="E12" s="28">
        <v>1941</v>
      </c>
      <c r="F12" s="28">
        <v>1173</v>
      </c>
      <c r="G12" s="28">
        <v>1300</v>
      </c>
      <c r="H12" s="28">
        <v>1310</v>
      </c>
      <c r="I12" s="28">
        <v>1196</v>
      </c>
      <c r="J12" s="28">
        <v>1554</v>
      </c>
      <c r="L12" t="s">
        <v>76</v>
      </c>
      <c r="M12" s="28">
        <v>0.047</v>
      </c>
      <c r="N12" s="28">
        <v>0.045</v>
      </c>
      <c r="O12" s="28">
        <v>0.039</v>
      </c>
      <c r="P12" s="28">
        <v>0.04</v>
      </c>
      <c r="Q12" s="28">
        <v>0.045</v>
      </c>
      <c r="R12" s="28">
        <v>0.043</v>
      </c>
      <c r="S12" s="28">
        <v>0.051</v>
      </c>
      <c r="T12" s="28">
        <v>0.048</v>
      </c>
      <c r="U12" s="28">
        <v>0.028</v>
      </c>
    </row>
    <row r="13" spans="1:21" ht="15">
      <c r="A13" t="s">
        <v>77</v>
      </c>
      <c r="B13" s="28">
        <v>1132</v>
      </c>
      <c r="C13" s="28">
        <v>1260</v>
      </c>
      <c r="D13" s="28">
        <v>1606</v>
      </c>
      <c r="E13" s="28">
        <v>1986</v>
      </c>
      <c r="F13" s="28">
        <v>1149</v>
      </c>
      <c r="G13" s="28">
        <v>1279</v>
      </c>
      <c r="H13" s="28">
        <v>1181</v>
      </c>
      <c r="I13" s="28">
        <v>1157</v>
      </c>
      <c r="J13" s="28">
        <v>1574</v>
      </c>
      <c r="L13" t="s">
        <v>77</v>
      </c>
      <c r="M13" s="28">
        <v>0.053</v>
      </c>
      <c r="N13" s="28">
        <v>0.052</v>
      </c>
      <c r="O13" s="28">
        <v>0.062</v>
      </c>
      <c r="P13" s="28">
        <v>0.064</v>
      </c>
      <c r="Q13" s="28">
        <v>0.073</v>
      </c>
      <c r="R13" s="28">
        <v>0.073</v>
      </c>
      <c r="S13" s="28">
        <v>0.078</v>
      </c>
      <c r="T13" s="28">
        <v>0.063</v>
      </c>
      <c r="U13" s="28">
        <v>0.043</v>
      </c>
    </row>
    <row r="14" spans="1:21" ht="15">
      <c r="A14" t="s">
        <v>78</v>
      </c>
      <c r="B14" s="28">
        <v>1245</v>
      </c>
      <c r="C14" s="28">
        <v>1314</v>
      </c>
      <c r="D14" s="28">
        <v>1653</v>
      </c>
      <c r="E14" s="28">
        <v>1935</v>
      </c>
      <c r="F14" s="28">
        <v>1143</v>
      </c>
      <c r="G14" s="28">
        <v>1321</v>
      </c>
      <c r="H14" s="28">
        <v>1197</v>
      </c>
      <c r="I14" s="28">
        <v>1157</v>
      </c>
      <c r="J14" s="28">
        <v>1546</v>
      </c>
      <c r="L14" t="s">
        <v>78</v>
      </c>
      <c r="M14" s="28">
        <v>0.053</v>
      </c>
      <c r="N14" s="28">
        <v>0.053</v>
      </c>
      <c r="O14" s="28">
        <v>0.068</v>
      </c>
      <c r="P14" s="28">
        <v>0.071</v>
      </c>
      <c r="Q14" s="28">
        <v>0.081</v>
      </c>
      <c r="R14" s="28">
        <v>0.08</v>
      </c>
      <c r="S14" s="28">
        <v>0.082</v>
      </c>
      <c r="T14" s="28">
        <v>0.065</v>
      </c>
      <c r="U14" s="28">
        <v>0.045</v>
      </c>
    </row>
    <row r="16" spans="1:21" ht="15">
      <c r="A16" s="24" t="s">
        <v>39</v>
      </c>
      <c r="B16" t="s">
        <v>86</v>
      </c>
      <c r="C16" t="s">
        <v>87</v>
      </c>
      <c r="D16" t="s">
        <v>79</v>
      </c>
      <c r="E16" t="s">
        <v>80</v>
      </c>
      <c r="F16" t="s">
        <v>81</v>
      </c>
      <c r="G16" t="s">
        <v>82</v>
      </c>
      <c r="H16" t="s">
        <v>83</v>
      </c>
      <c r="I16" t="s">
        <v>84</v>
      </c>
      <c r="J16" t="s">
        <v>85</v>
      </c>
      <c r="L16" s="24" t="s">
        <v>39</v>
      </c>
      <c r="M16" t="s">
        <v>86</v>
      </c>
      <c r="N16" t="s">
        <v>87</v>
      </c>
      <c r="O16" t="s">
        <v>79</v>
      </c>
      <c r="P16" t="s">
        <v>80</v>
      </c>
      <c r="Q16" t="s">
        <v>81</v>
      </c>
      <c r="R16" t="s">
        <v>82</v>
      </c>
      <c r="S16" t="s">
        <v>83</v>
      </c>
      <c r="T16" t="s">
        <v>84</v>
      </c>
      <c r="U16" t="s">
        <v>85</v>
      </c>
    </row>
    <row r="17" spans="1:21" ht="15">
      <c r="A17" t="s">
        <v>70</v>
      </c>
      <c r="B17" s="28">
        <v>1120</v>
      </c>
      <c r="C17" s="28">
        <v>2218</v>
      </c>
      <c r="D17" s="28">
        <v>3222</v>
      </c>
      <c r="E17" s="28">
        <v>1833</v>
      </c>
      <c r="F17" s="28">
        <v>1105</v>
      </c>
      <c r="G17" s="28">
        <v>2098</v>
      </c>
      <c r="H17" s="28">
        <v>1523</v>
      </c>
      <c r="I17" s="28">
        <v>1108</v>
      </c>
      <c r="J17" s="28">
        <v>1445</v>
      </c>
      <c r="L17" t="s">
        <v>70</v>
      </c>
      <c r="M17" s="28">
        <v>0.041</v>
      </c>
      <c r="N17" s="28">
        <v>0.056</v>
      </c>
      <c r="O17" s="28">
        <v>0.064</v>
      </c>
      <c r="P17" s="28">
        <v>0.05</v>
      </c>
      <c r="Q17" s="28">
        <v>0.038</v>
      </c>
      <c r="R17" s="28">
        <v>0.045</v>
      </c>
      <c r="S17" s="28">
        <v>0.148</v>
      </c>
      <c r="T17" s="28">
        <v>0.136</v>
      </c>
      <c r="U17" s="28">
        <v>0.028</v>
      </c>
    </row>
    <row r="18" spans="1:21" ht="15">
      <c r="A18" t="s">
        <v>73</v>
      </c>
      <c r="B18" s="28">
        <v>1143</v>
      </c>
      <c r="C18" s="28">
        <v>2369</v>
      </c>
      <c r="D18" s="28">
        <v>3203</v>
      </c>
      <c r="E18" s="28">
        <v>1888</v>
      </c>
      <c r="F18" s="28">
        <v>1125</v>
      </c>
      <c r="G18" s="28">
        <v>2137</v>
      </c>
      <c r="H18" s="28">
        <v>1595</v>
      </c>
      <c r="I18" s="28">
        <v>1088</v>
      </c>
      <c r="J18" s="28">
        <v>1466</v>
      </c>
      <c r="L18" t="s">
        <v>73</v>
      </c>
      <c r="M18" s="28">
        <v>0.042</v>
      </c>
      <c r="N18" s="28">
        <v>0.054</v>
      </c>
      <c r="O18" s="28">
        <v>0.065</v>
      </c>
      <c r="P18" s="28">
        <v>0.048</v>
      </c>
      <c r="Q18" s="28">
        <v>0.037</v>
      </c>
      <c r="R18" s="28">
        <v>0.046</v>
      </c>
      <c r="S18" s="28">
        <v>0.148</v>
      </c>
      <c r="T18" s="28">
        <v>0.136</v>
      </c>
      <c r="U18" s="28">
        <v>0.028</v>
      </c>
    </row>
    <row r="19" spans="1:21" ht="15">
      <c r="A19" t="s">
        <v>72</v>
      </c>
      <c r="B19" s="28">
        <v>1064</v>
      </c>
      <c r="C19" s="28">
        <v>2426</v>
      </c>
      <c r="D19" s="28">
        <v>3703</v>
      </c>
      <c r="E19" s="28">
        <v>2015</v>
      </c>
      <c r="F19" s="28">
        <v>1097</v>
      </c>
      <c r="G19" s="28">
        <v>2146</v>
      </c>
      <c r="H19" s="28">
        <v>1544</v>
      </c>
      <c r="I19" s="28">
        <v>1083</v>
      </c>
      <c r="J19" s="28">
        <v>1293</v>
      </c>
      <c r="L19" t="s">
        <v>72</v>
      </c>
      <c r="M19" s="28">
        <v>0.051</v>
      </c>
      <c r="N19" s="28">
        <v>0.079</v>
      </c>
      <c r="O19" s="28">
        <v>0.105</v>
      </c>
      <c r="P19" s="28">
        <v>0.102</v>
      </c>
      <c r="Q19" s="28">
        <v>0.081</v>
      </c>
      <c r="R19" s="28">
        <v>0.087</v>
      </c>
      <c r="S19" s="28">
        <v>0.164</v>
      </c>
      <c r="T19" s="28">
        <v>0.168</v>
      </c>
      <c r="U19" s="28">
        <v>0.046</v>
      </c>
    </row>
    <row r="20" spans="1:21" ht="15">
      <c r="A20" t="s">
        <v>71</v>
      </c>
      <c r="B20" s="28">
        <v>1000</v>
      </c>
      <c r="C20" s="28">
        <v>2292</v>
      </c>
      <c r="D20" s="28">
        <v>3402</v>
      </c>
      <c r="E20" s="28">
        <v>2061</v>
      </c>
      <c r="F20" s="28">
        <v>1064</v>
      </c>
      <c r="G20" s="28">
        <v>2157</v>
      </c>
      <c r="H20" s="28">
        <v>1467</v>
      </c>
      <c r="I20" s="28">
        <v>1077</v>
      </c>
      <c r="J20" s="28">
        <v>1366</v>
      </c>
      <c r="L20" t="s">
        <v>71</v>
      </c>
      <c r="M20" s="28">
        <v>0.051</v>
      </c>
      <c r="N20" s="28">
        <v>0.077</v>
      </c>
      <c r="O20" s="28">
        <v>0.111</v>
      </c>
      <c r="P20" s="28">
        <v>0.105</v>
      </c>
      <c r="Q20" s="28">
        <v>0.082</v>
      </c>
      <c r="R20" s="28">
        <v>0.084</v>
      </c>
      <c r="S20" s="28">
        <v>0.16</v>
      </c>
      <c r="T20" s="28">
        <v>0.165</v>
      </c>
      <c r="U20" s="28">
        <v>0.048</v>
      </c>
    </row>
    <row r="21" spans="1:21" ht="15">
      <c r="A21" t="s">
        <v>75</v>
      </c>
      <c r="B21" s="28">
        <v>1246</v>
      </c>
      <c r="C21" s="28">
        <v>2999</v>
      </c>
      <c r="D21" s="28">
        <v>1887</v>
      </c>
      <c r="E21" s="28">
        <v>2489</v>
      </c>
      <c r="F21" s="28">
        <v>1185</v>
      </c>
      <c r="G21" s="28">
        <v>3622</v>
      </c>
      <c r="H21" s="28">
        <v>1562</v>
      </c>
      <c r="I21" s="28">
        <v>1137</v>
      </c>
      <c r="J21" s="28">
        <v>1587</v>
      </c>
      <c r="L21" t="s">
        <v>75</v>
      </c>
      <c r="M21" s="28">
        <v>0.037</v>
      </c>
      <c r="N21" s="28">
        <v>0.089</v>
      </c>
      <c r="O21" s="28">
        <v>0.039</v>
      </c>
      <c r="P21" s="28">
        <v>0.048</v>
      </c>
      <c r="Q21" s="28">
        <v>0.038</v>
      </c>
      <c r="R21" s="28">
        <v>0.116</v>
      </c>
      <c r="S21" s="28">
        <v>0.095</v>
      </c>
      <c r="T21" s="28">
        <v>0.143</v>
      </c>
      <c r="U21" s="28">
        <v>0.029</v>
      </c>
    </row>
    <row r="22" spans="1:21" ht="15">
      <c r="A22" t="s">
        <v>76</v>
      </c>
      <c r="B22" s="28">
        <v>1268</v>
      </c>
      <c r="C22" s="28">
        <v>3036</v>
      </c>
      <c r="D22" s="28">
        <v>1858</v>
      </c>
      <c r="E22" s="28">
        <v>2437</v>
      </c>
      <c r="F22" s="28">
        <v>1278</v>
      </c>
      <c r="G22" s="28">
        <v>3623</v>
      </c>
      <c r="H22" s="28">
        <v>1657</v>
      </c>
      <c r="I22" s="28">
        <v>1184</v>
      </c>
      <c r="J22" s="28">
        <v>1630</v>
      </c>
      <c r="L22" t="s">
        <v>76</v>
      </c>
      <c r="M22" s="28">
        <v>0.038</v>
      </c>
      <c r="N22" s="28">
        <v>0.089</v>
      </c>
      <c r="O22" s="28">
        <v>0.039</v>
      </c>
      <c r="P22" s="28">
        <v>0.047</v>
      </c>
      <c r="Q22" s="28">
        <v>0.037</v>
      </c>
      <c r="R22" s="28">
        <v>0.117</v>
      </c>
      <c r="S22" s="28">
        <v>0.094</v>
      </c>
      <c r="T22" s="28">
        <v>0.144</v>
      </c>
      <c r="U22" s="28">
        <v>0.029</v>
      </c>
    </row>
    <row r="23" spans="1:21" ht="15">
      <c r="A23" t="s">
        <v>77</v>
      </c>
      <c r="B23" s="28">
        <v>1217</v>
      </c>
      <c r="C23" s="28">
        <v>3133</v>
      </c>
      <c r="D23" s="28">
        <v>1912</v>
      </c>
      <c r="E23" s="28">
        <v>2534</v>
      </c>
      <c r="F23" s="28">
        <v>1140</v>
      </c>
      <c r="G23" s="28">
        <v>3957</v>
      </c>
      <c r="H23" s="28">
        <v>1697</v>
      </c>
      <c r="I23" s="28">
        <v>1240</v>
      </c>
      <c r="J23" s="28">
        <v>1580</v>
      </c>
      <c r="L23" t="s">
        <v>77</v>
      </c>
      <c r="M23" s="28">
        <v>0.041</v>
      </c>
      <c r="N23" s="28">
        <v>0.095</v>
      </c>
      <c r="O23" s="28">
        <v>0.069</v>
      </c>
      <c r="P23" s="28">
        <v>0.065</v>
      </c>
      <c r="Q23" s="28">
        <v>0.065</v>
      </c>
      <c r="R23" s="28">
        <v>0.152</v>
      </c>
      <c r="S23" s="28">
        <v>0.129</v>
      </c>
      <c r="T23" s="28">
        <v>0.142</v>
      </c>
      <c r="U23" s="28">
        <v>0.034</v>
      </c>
    </row>
    <row r="24" spans="1:21" ht="15">
      <c r="A24" t="s">
        <v>78</v>
      </c>
      <c r="B24" s="28">
        <v>1242</v>
      </c>
      <c r="C24" s="28">
        <v>3109</v>
      </c>
      <c r="D24" s="28">
        <v>1902</v>
      </c>
      <c r="E24" s="28">
        <v>2570</v>
      </c>
      <c r="F24" s="28">
        <v>1178</v>
      </c>
      <c r="G24" s="28">
        <v>3979</v>
      </c>
      <c r="H24" s="28">
        <v>1696</v>
      </c>
      <c r="I24" s="28">
        <v>1102</v>
      </c>
      <c r="J24" s="28">
        <v>1600</v>
      </c>
      <c r="L24" t="s">
        <v>78</v>
      </c>
      <c r="M24" s="28">
        <v>0.04</v>
      </c>
      <c r="N24" s="28">
        <v>0.098</v>
      </c>
      <c r="O24" s="28">
        <v>0.063</v>
      </c>
      <c r="P24" s="28">
        <v>0.066</v>
      </c>
      <c r="Q24" s="28">
        <v>0.065</v>
      </c>
      <c r="R24" s="28">
        <v>0.167</v>
      </c>
      <c r="S24" s="28">
        <v>0.139</v>
      </c>
      <c r="T24" s="28">
        <v>0.148</v>
      </c>
      <c r="U24" s="28">
        <v>0.035</v>
      </c>
    </row>
    <row r="26" spans="1:21" ht="15">
      <c r="A26" s="24" t="s">
        <v>40</v>
      </c>
      <c r="B26" t="s">
        <v>86</v>
      </c>
      <c r="C26" t="s">
        <v>87</v>
      </c>
      <c r="D26" t="s">
        <v>79</v>
      </c>
      <c r="E26" t="s">
        <v>80</v>
      </c>
      <c r="F26" t="s">
        <v>81</v>
      </c>
      <c r="G26" t="s">
        <v>82</v>
      </c>
      <c r="H26" t="s">
        <v>83</v>
      </c>
      <c r="I26" t="s">
        <v>84</v>
      </c>
      <c r="J26" t="s">
        <v>85</v>
      </c>
      <c r="L26" s="24" t="s">
        <v>40</v>
      </c>
      <c r="M26" t="s">
        <v>86</v>
      </c>
      <c r="N26" t="s">
        <v>87</v>
      </c>
      <c r="O26" t="s">
        <v>79</v>
      </c>
      <c r="P26" t="s">
        <v>80</v>
      </c>
      <c r="Q26" t="s">
        <v>81</v>
      </c>
      <c r="R26" t="s">
        <v>82</v>
      </c>
      <c r="S26" t="s">
        <v>83</v>
      </c>
      <c r="T26" t="s">
        <v>84</v>
      </c>
      <c r="U26" t="s">
        <v>85</v>
      </c>
    </row>
    <row r="27" spans="1:21" ht="15">
      <c r="A27" t="s">
        <v>70</v>
      </c>
      <c r="B27" s="28">
        <v>1209</v>
      </c>
      <c r="C27" s="28">
        <v>2623</v>
      </c>
      <c r="D27" s="28">
        <v>3838</v>
      </c>
      <c r="E27" s="28">
        <v>2140</v>
      </c>
      <c r="F27" s="28">
        <v>1097</v>
      </c>
      <c r="G27" s="28">
        <v>2305</v>
      </c>
      <c r="H27" s="28">
        <v>2429</v>
      </c>
      <c r="I27" s="28">
        <v>1407</v>
      </c>
      <c r="J27" s="28">
        <v>1502</v>
      </c>
      <c r="L27" t="s">
        <v>70</v>
      </c>
      <c r="M27" s="28">
        <v>0.036</v>
      </c>
      <c r="N27" s="28">
        <v>0.043</v>
      </c>
      <c r="O27" s="28">
        <v>0.065</v>
      </c>
      <c r="P27" s="28">
        <v>0.04</v>
      </c>
      <c r="Q27" s="28">
        <v>0.039</v>
      </c>
      <c r="R27" s="28">
        <v>0.042</v>
      </c>
      <c r="S27" s="28">
        <v>0.308</v>
      </c>
      <c r="T27" s="28">
        <v>0.338</v>
      </c>
      <c r="U27" s="28">
        <v>0.028</v>
      </c>
    </row>
    <row r="28" spans="1:21" ht="15">
      <c r="A28" t="s">
        <v>73</v>
      </c>
      <c r="B28" s="28">
        <v>1241</v>
      </c>
      <c r="C28" s="28">
        <v>2672</v>
      </c>
      <c r="D28" s="28">
        <v>4027</v>
      </c>
      <c r="E28" s="28">
        <v>2194</v>
      </c>
      <c r="F28" s="28">
        <v>1208</v>
      </c>
      <c r="G28" s="28">
        <v>2275</v>
      </c>
      <c r="H28" s="28">
        <v>2471</v>
      </c>
      <c r="I28" s="28">
        <v>1466</v>
      </c>
      <c r="J28" s="28">
        <v>1503</v>
      </c>
      <c r="L28" t="s">
        <v>73</v>
      </c>
      <c r="M28" s="28">
        <v>0.037</v>
      </c>
      <c r="N28" s="28">
        <v>0.042</v>
      </c>
      <c r="O28" s="28">
        <v>0.063</v>
      </c>
      <c r="P28" s="28">
        <v>0.039</v>
      </c>
      <c r="Q28" s="28">
        <v>0.038</v>
      </c>
      <c r="R28" s="28">
        <v>0.041</v>
      </c>
      <c r="S28" s="28">
        <v>0.307</v>
      </c>
      <c r="T28" s="28">
        <v>0.337</v>
      </c>
      <c r="U28" s="28">
        <v>0.028</v>
      </c>
    </row>
    <row r="29" spans="1:21" ht="15">
      <c r="A29" t="s">
        <v>72</v>
      </c>
      <c r="B29" s="28">
        <v>1211</v>
      </c>
      <c r="C29" s="28">
        <v>2752</v>
      </c>
      <c r="D29" s="28">
        <v>3741</v>
      </c>
      <c r="E29" s="28">
        <v>2347</v>
      </c>
      <c r="F29" s="28">
        <v>1138</v>
      </c>
      <c r="G29" s="28">
        <v>2431</v>
      </c>
      <c r="H29" s="28">
        <v>2697</v>
      </c>
      <c r="I29" s="28">
        <v>1450</v>
      </c>
      <c r="J29" s="28">
        <v>1388</v>
      </c>
      <c r="L29" t="s">
        <v>72</v>
      </c>
      <c r="M29" s="28">
        <v>0.041</v>
      </c>
      <c r="N29" s="28">
        <v>0.054</v>
      </c>
      <c r="O29" s="28">
        <v>0.103</v>
      </c>
      <c r="P29" s="28">
        <v>0.075</v>
      </c>
      <c r="Q29" s="28">
        <v>0.065</v>
      </c>
      <c r="R29" s="28">
        <v>0.076</v>
      </c>
      <c r="S29" s="28">
        <v>0.372</v>
      </c>
      <c r="T29" s="28">
        <v>0.385</v>
      </c>
      <c r="U29" s="28">
        <v>0.059</v>
      </c>
    </row>
    <row r="30" spans="1:21" ht="15">
      <c r="A30" t="s">
        <v>71</v>
      </c>
      <c r="B30" s="28">
        <v>1196</v>
      </c>
      <c r="C30" s="28">
        <v>2761</v>
      </c>
      <c r="D30" s="28">
        <v>3676</v>
      </c>
      <c r="E30" s="28">
        <v>2290</v>
      </c>
      <c r="F30" s="28">
        <v>1079</v>
      </c>
      <c r="G30" s="28">
        <v>2367</v>
      </c>
      <c r="H30" s="28">
        <v>2697</v>
      </c>
      <c r="I30" s="28">
        <v>1489</v>
      </c>
      <c r="J30" s="28">
        <v>1380</v>
      </c>
      <c r="L30" t="s">
        <v>71</v>
      </c>
      <c r="M30" s="28">
        <v>0.041</v>
      </c>
      <c r="N30" s="28">
        <v>0.054</v>
      </c>
      <c r="O30" s="28">
        <v>0.102</v>
      </c>
      <c r="P30" s="28">
        <v>0.085</v>
      </c>
      <c r="Q30" s="28">
        <v>0.075</v>
      </c>
      <c r="R30" s="28">
        <v>0.085</v>
      </c>
      <c r="S30" s="28">
        <v>0.378</v>
      </c>
      <c r="T30" s="28">
        <v>0.395</v>
      </c>
      <c r="U30" s="28">
        <v>0.054</v>
      </c>
    </row>
    <row r="31" spans="1:21" ht="15">
      <c r="A31" t="s">
        <v>75</v>
      </c>
      <c r="B31" s="28">
        <v>1366</v>
      </c>
      <c r="C31" s="28">
        <v>3906</v>
      </c>
      <c r="D31" s="28">
        <v>1977</v>
      </c>
      <c r="E31" s="28">
        <v>3983</v>
      </c>
      <c r="F31" s="28">
        <v>1347</v>
      </c>
      <c r="G31" s="28">
        <v>8391</v>
      </c>
      <c r="H31" s="28">
        <v>2884</v>
      </c>
      <c r="I31" s="28">
        <v>1689</v>
      </c>
      <c r="J31" s="28">
        <v>1665</v>
      </c>
      <c r="L31" t="s">
        <v>75</v>
      </c>
      <c r="M31" s="28">
        <v>0.036</v>
      </c>
      <c r="N31" s="28">
        <v>0.048</v>
      </c>
      <c r="O31" s="28">
        <v>0.038</v>
      </c>
      <c r="P31" s="28">
        <v>0.116</v>
      </c>
      <c r="Q31" s="28">
        <v>0.039</v>
      </c>
      <c r="R31" s="28">
        <v>0.264</v>
      </c>
      <c r="S31" s="28">
        <v>0.229</v>
      </c>
      <c r="T31" s="28">
        <v>0.325</v>
      </c>
      <c r="U31" s="28">
        <v>0.027</v>
      </c>
    </row>
    <row r="32" spans="1:21" ht="15">
      <c r="A32" t="s">
        <v>76</v>
      </c>
      <c r="B32" s="28">
        <v>1380</v>
      </c>
      <c r="C32" s="28">
        <v>3847</v>
      </c>
      <c r="D32" s="28">
        <v>2010</v>
      </c>
      <c r="E32" s="28">
        <v>3956</v>
      </c>
      <c r="F32" s="28">
        <v>1330</v>
      </c>
      <c r="G32" s="28">
        <v>8188</v>
      </c>
      <c r="H32" s="28">
        <v>2808</v>
      </c>
      <c r="I32" s="28">
        <v>1556</v>
      </c>
      <c r="J32" s="28">
        <v>1592</v>
      </c>
      <c r="L32" t="s">
        <v>76</v>
      </c>
      <c r="M32" s="28">
        <v>0.035</v>
      </c>
      <c r="N32" s="28">
        <v>0.047</v>
      </c>
      <c r="O32" s="28">
        <v>0.038</v>
      </c>
      <c r="P32" s="28">
        <v>0.117</v>
      </c>
      <c r="Q32" s="28">
        <v>0.039</v>
      </c>
      <c r="R32" s="28">
        <v>0.261</v>
      </c>
      <c r="S32" s="28">
        <v>0.227</v>
      </c>
      <c r="T32" s="28">
        <v>0.322</v>
      </c>
      <c r="U32" s="28">
        <v>0.028</v>
      </c>
    </row>
    <row r="33" spans="1:21" ht="15">
      <c r="A33" t="s">
        <v>77</v>
      </c>
      <c r="B33" s="28">
        <v>1323</v>
      </c>
      <c r="C33" s="28">
        <v>4207</v>
      </c>
      <c r="D33" s="28">
        <v>2036</v>
      </c>
      <c r="E33" s="28">
        <v>3990</v>
      </c>
      <c r="F33" s="28">
        <v>1289</v>
      </c>
      <c r="G33" s="28">
        <v>10965</v>
      </c>
      <c r="H33" s="28">
        <v>2666</v>
      </c>
      <c r="I33" s="28">
        <v>1533</v>
      </c>
      <c r="J33" s="28">
        <v>1619</v>
      </c>
      <c r="L33" t="s">
        <v>77</v>
      </c>
      <c r="M33" s="28">
        <v>0.047</v>
      </c>
      <c r="N33" s="28">
        <v>0.058</v>
      </c>
      <c r="O33" s="28">
        <v>0.048</v>
      </c>
      <c r="P33" s="28">
        <v>0.123</v>
      </c>
      <c r="Q33" s="28">
        <v>0.049</v>
      </c>
      <c r="R33" s="28">
        <v>0.334</v>
      </c>
      <c r="S33" s="28">
        <v>0.215</v>
      </c>
      <c r="T33" s="28">
        <v>0.318</v>
      </c>
      <c r="U33" s="28">
        <v>0.033</v>
      </c>
    </row>
    <row r="34" spans="1:21" ht="15">
      <c r="A34" t="s">
        <v>78</v>
      </c>
      <c r="B34" s="28">
        <v>1336</v>
      </c>
      <c r="C34" s="28">
        <v>4006</v>
      </c>
      <c r="D34" s="28">
        <v>1941</v>
      </c>
      <c r="E34" s="28">
        <v>3920</v>
      </c>
      <c r="F34" s="28">
        <v>1354</v>
      </c>
      <c r="G34" s="28">
        <v>10562</v>
      </c>
      <c r="H34" s="28">
        <v>2699</v>
      </c>
      <c r="I34" s="28">
        <v>1594</v>
      </c>
      <c r="J34" s="28">
        <v>1647</v>
      </c>
      <c r="L34" t="s">
        <v>78</v>
      </c>
      <c r="M34" s="28">
        <v>0.045</v>
      </c>
      <c r="N34" s="28">
        <v>0.057</v>
      </c>
      <c r="O34" s="28">
        <v>0.05</v>
      </c>
      <c r="P34" s="28">
        <v>0.125</v>
      </c>
      <c r="Q34" s="28">
        <v>0.047</v>
      </c>
      <c r="R34" s="28">
        <v>0.339</v>
      </c>
      <c r="S34" s="28">
        <v>0.223</v>
      </c>
      <c r="T34" s="28">
        <v>0.324</v>
      </c>
      <c r="U34" s="28">
        <v>0.034</v>
      </c>
    </row>
    <row r="36" spans="1:21" ht="15">
      <c r="A36" s="24" t="s">
        <v>41</v>
      </c>
      <c r="B36" t="s">
        <v>86</v>
      </c>
      <c r="C36" t="s">
        <v>87</v>
      </c>
      <c r="D36" t="s">
        <v>79</v>
      </c>
      <c r="E36" t="s">
        <v>80</v>
      </c>
      <c r="F36" t="s">
        <v>81</v>
      </c>
      <c r="G36" t="s">
        <v>82</v>
      </c>
      <c r="H36" t="s">
        <v>83</v>
      </c>
      <c r="I36" t="s">
        <v>84</v>
      </c>
      <c r="J36" t="s">
        <v>85</v>
      </c>
      <c r="L36" s="24" t="s">
        <v>41</v>
      </c>
      <c r="M36" t="s">
        <v>86</v>
      </c>
      <c r="N36" t="s">
        <v>87</v>
      </c>
      <c r="O36" t="s">
        <v>79</v>
      </c>
      <c r="P36" t="s">
        <v>80</v>
      </c>
      <c r="Q36" t="s">
        <v>81</v>
      </c>
      <c r="R36" t="s">
        <v>82</v>
      </c>
      <c r="S36" t="s">
        <v>83</v>
      </c>
      <c r="T36" t="s">
        <v>84</v>
      </c>
      <c r="U36" t="s">
        <v>85</v>
      </c>
    </row>
    <row r="37" spans="1:21" ht="15">
      <c r="A37" t="s">
        <v>70</v>
      </c>
      <c r="B37" s="28">
        <v>1224</v>
      </c>
      <c r="C37" s="28">
        <v>2742</v>
      </c>
      <c r="D37" s="28">
        <v>4215</v>
      </c>
      <c r="E37" s="28">
        <v>2275</v>
      </c>
      <c r="F37" s="28">
        <v>1220</v>
      </c>
      <c r="G37" s="28">
        <v>2457</v>
      </c>
      <c r="H37" s="28">
        <v>3108</v>
      </c>
      <c r="I37" s="28">
        <v>1659</v>
      </c>
      <c r="J37" s="28">
        <v>1544</v>
      </c>
      <c r="L37" t="s">
        <v>70</v>
      </c>
      <c r="M37" s="28">
        <v>0.056</v>
      </c>
      <c r="N37" s="28">
        <v>0.045</v>
      </c>
      <c r="O37" s="28">
        <v>0.061</v>
      </c>
      <c r="P37" s="28">
        <v>0.049</v>
      </c>
      <c r="Q37" s="28">
        <v>0.048</v>
      </c>
      <c r="R37" s="28">
        <v>0.049</v>
      </c>
      <c r="S37" s="28">
        <v>0.388</v>
      </c>
      <c r="T37" s="28">
        <v>0.417</v>
      </c>
      <c r="U37" s="28">
        <v>0.028</v>
      </c>
    </row>
    <row r="38" spans="1:21" ht="15">
      <c r="A38" t="s">
        <v>73</v>
      </c>
      <c r="B38" s="28">
        <v>1285</v>
      </c>
      <c r="C38" s="28">
        <v>2791</v>
      </c>
      <c r="D38" s="28">
        <v>4111</v>
      </c>
      <c r="E38" s="28">
        <v>2362</v>
      </c>
      <c r="F38" s="28">
        <v>1216</v>
      </c>
      <c r="G38" s="28">
        <v>2481</v>
      </c>
      <c r="H38" s="28">
        <v>3186</v>
      </c>
      <c r="I38" s="28">
        <v>1690</v>
      </c>
      <c r="J38" s="28">
        <v>1623</v>
      </c>
      <c r="L38" t="s">
        <v>73</v>
      </c>
      <c r="M38" s="28">
        <v>0.059</v>
      </c>
      <c r="N38" s="28">
        <v>0.044</v>
      </c>
      <c r="O38" s="28">
        <v>0.06</v>
      </c>
      <c r="P38" s="28">
        <v>0.047</v>
      </c>
      <c r="Q38" s="28">
        <v>0.047</v>
      </c>
      <c r="R38" s="28">
        <v>0.047</v>
      </c>
      <c r="S38" s="28">
        <v>0.387</v>
      </c>
      <c r="T38" s="28">
        <v>0.413</v>
      </c>
      <c r="U38" s="28">
        <v>0.028</v>
      </c>
    </row>
    <row r="39" spans="1:21" ht="15">
      <c r="A39" t="s">
        <v>72</v>
      </c>
      <c r="B39" s="28">
        <v>1285</v>
      </c>
      <c r="C39" s="28">
        <v>3022</v>
      </c>
      <c r="D39" s="28">
        <v>4750</v>
      </c>
      <c r="E39" s="28">
        <v>2466</v>
      </c>
      <c r="F39" s="28">
        <v>1179</v>
      </c>
      <c r="G39" s="28">
        <v>2666</v>
      </c>
      <c r="H39" s="28">
        <v>3545</v>
      </c>
      <c r="I39" s="28">
        <v>1794</v>
      </c>
      <c r="J39" s="28">
        <v>1539</v>
      </c>
      <c r="L39" t="s">
        <v>72</v>
      </c>
      <c r="M39" s="28">
        <v>0.043</v>
      </c>
      <c r="N39" s="28">
        <v>0.063</v>
      </c>
      <c r="O39" s="28">
        <v>0.091</v>
      </c>
      <c r="P39" s="28">
        <v>0.095</v>
      </c>
      <c r="Q39" s="28">
        <v>0.098</v>
      </c>
      <c r="R39" s="28">
        <v>0.093</v>
      </c>
      <c r="S39" s="28">
        <v>0.437</v>
      </c>
      <c r="T39" s="28">
        <v>0.466</v>
      </c>
      <c r="U39" s="28">
        <v>0.071</v>
      </c>
    </row>
    <row r="40" spans="1:21" ht="15">
      <c r="A40" t="s">
        <v>71</v>
      </c>
      <c r="B40" s="28">
        <v>1262</v>
      </c>
      <c r="C40" s="28">
        <v>2860</v>
      </c>
      <c r="D40" s="28">
        <v>4733</v>
      </c>
      <c r="E40" s="28">
        <v>2461</v>
      </c>
      <c r="F40" s="28">
        <v>1213</v>
      </c>
      <c r="G40" s="28">
        <v>2671</v>
      </c>
      <c r="H40" s="28">
        <v>3557</v>
      </c>
      <c r="I40" s="28">
        <v>1796</v>
      </c>
      <c r="J40" s="28">
        <v>1531</v>
      </c>
      <c r="L40" t="s">
        <v>71</v>
      </c>
      <c r="M40" s="28">
        <v>0.041</v>
      </c>
      <c r="N40" s="28">
        <v>0.061</v>
      </c>
      <c r="O40" s="28">
        <v>0.093</v>
      </c>
      <c r="P40" s="28">
        <v>0.097</v>
      </c>
      <c r="Q40" s="28">
        <v>0.102</v>
      </c>
      <c r="R40" s="28">
        <v>0.101</v>
      </c>
      <c r="S40" s="28">
        <v>0.445</v>
      </c>
      <c r="T40" s="28">
        <v>0.474</v>
      </c>
      <c r="U40" s="28">
        <v>0.077</v>
      </c>
    </row>
    <row r="41" spans="1:21" ht="15">
      <c r="A41" t="s">
        <v>75</v>
      </c>
      <c r="B41" s="28">
        <v>1453</v>
      </c>
      <c r="C41" s="28">
        <v>4404</v>
      </c>
      <c r="D41" s="28">
        <v>2138</v>
      </c>
      <c r="E41" s="28">
        <v>8972</v>
      </c>
      <c r="F41" s="28">
        <v>1467</v>
      </c>
      <c r="G41" s="28">
        <v>16013</v>
      </c>
      <c r="H41" s="28">
        <v>4437</v>
      </c>
      <c r="I41" s="28">
        <v>2045</v>
      </c>
      <c r="J41" s="28">
        <v>1787</v>
      </c>
      <c r="L41" t="s">
        <v>75</v>
      </c>
      <c r="M41" s="28">
        <v>0.036</v>
      </c>
      <c r="N41" s="28">
        <v>0.049</v>
      </c>
      <c r="O41" s="28">
        <v>0.043</v>
      </c>
      <c r="P41" s="28">
        <v>0.262</v>
      </c>
      <c r="Q41" s="28">
        <v>0.039</v>
      </c>
      <c r="R41" s="28">
        <v>0.42</v>
      </c>
      <c r="S41" s="28">
        <v>0.313</v>
      </c>
      <c r="T41" s="28">
        <v>0.446</v>
      </c>
      <c r="U41" s="28">
        <v>0.027</v>
      </c>
    </row>
    <row r="42" spans="1:21" ht="15">
      <c r="A42" t="s">
        <v>76</v>
      </c>
      <c r="B42" s="28">
        <v>1407</v>
      </c>
      <c r="C42" s="28">
        <v>4444</v>
      </c>
      <c r="D42" s="28">
        <v>2068</v>
      </c>
      <c r="E42" s="28">
        <v>8758</v>
      </c>
      <c r="F42" s="28">
        <v>1377</v>
      </c>
      <c r="G42" s="28">
        <v>15917</v>
      </c>
      <c r="H42" s="28">
        <v>4460</v>
      </c>
      <c r="I42" s="28">
        <v>2162</v>
      </c>
      <c r="J42" s="28">
        <v>1772</v>
      </c>
      <c r="L42" t="s">
        <v>76</v>
      </c>
      <c r="M42" s="28">
        <v>0.036</v>
      </c>
      <c r="N42" s="28">
        <v>0.049</v>
      </c>
      <c r="O42" s="28">
        <v>0.044</v>
      </c>
      <c r="P42" s="28">
        <v>0.257</v>
      </c>
      <c r="Q42" s="28">
        <v>0.04</v>
      </c>
      <c r="R42" s="28">
        <v>0.417</v>
      </c>
      <c r="S42" s="28">
        <v>0.309</v>
      </c>
      <c r="T42" s="28">
        <v>0.44</v>
      </c>
      <c r="U42" s="28">
        <v>0.027</v>
      </c>
    </row>
    <row r="43" spans="1:21" ht="15">
      <c r="A43" t="s">
        <v>77</v>
      </c>
      <c r="B43" s="28">
        <v>1387</v>
      </c>
      <c r="C43" s="28">
        <v>4814</v>
      </c>
      <c r="D43" s="28">
        <v>2091</v>
      </c>
      <c r="E43" s="28">
        <v>9440</v>
      </c>
      <c r="F43" s="28">
        <v>1403</v>
      </c>
      <c r="G43" s="28">
        <v>17222</v>
      </c>
      <c r="H43" s="28">
        <v>4701</v>
      </c>
      <c r="I43" s="28">
        <v>2194</v>
      </c>
      <c r="J43" s="28">
        <v>1786</v>
      </c>
      <c r="L43" t="s">
        <v>77</v>
      </c>
      <c r="M43" s="28">
        <v>0.041</v>
      </c>
      <c r="N43" s="28">
        <v>0.051</v>
      </c>
      <c r="O43" s="28">
        <v>0.058</v>
      </c>
      <c r="P43" s="28">
        <v>0.311</v>
      </c>
      <c r="Q43" s="28">
        <v>0.058</v>
      </c>
      <c r="R43" s="28">
        <v>0.45</v>
      </c>
      <c r="S43" s="28">
        <v>0.337</v>
      </c>
      <c r="T43" s="28">
        <v>0.457</v>
      </c>
      <c r="U43" s="28">
        <v>0.029</v>
      </c>
    </row>
    <row r="44" spans="1:21" ht="15">
      <c r="A44" t="s">
        <v>78</v>
      </c>
      <c r="B44" s="28">
        <v>1465</v>
      </c>
      <c r="C44" s="28">
        <v>4598</v>
      </c>
      <c r="D44" s="28">
        <v>2049</v>
      </c>
      <c r="E44" s="28">
        <v>9241</v>
      </c>
      <c r="F44" s="28">
        <v>1379</v>
      </c>
      <c r="G44" s="28">
        <v>16904</v>
      </c>
      <c r="H44" s="28">
        <v>4578</v>
      </c>
      <c r="I44" s="28">
        <v>2106</v>
      </c>
      <c r="J44" s="28">
        <v>1764</v>
      </c>
      <c r="L44" t="s">
        <v>78</v>
      </c>
      <c r="M44" s="28">
        <v>0.038</v>
      </c>
      <c r="N44" s="28">
        <v>0.051</v>
      </c>
      <c r="O44" s="28">
        <v>0.051</v>
      </c>
      <c r="P44" s="28">
        <v>0.293</v>
      </c>
      <c r="Q44" s="28">
        <v>0.049</v>
      </c>
      <c r="R44" s="28">
        <v>0.451</v>
      </c>
      <c r="S44" s="28">
        <v>0.34</v>
      </c>
      <c r="T44" s="28">
        <v>0.459</v>
      </c>
      <c r="U44" s="28">
        <v>0.029</v>
      </c>
    </row>
    <row r="49" ht="15">
      <c r="B49" t="s">
        <v>163</v>
      </c>
    </row>
    <row r="50" spans="2:10" ht="15">
      <c r="B50" t="s">
        <v>91</v>
      </c>
      <c r="C50" t="s">
        <v>101</v>
      </c>
      <c r="D50" t="s">
        <v>108</v>
      </c>
      <c r="E50" t="s">
        <v>109</v>
      </c>
      <c r="F50" t="s">
        <v>110</v>
      </c>
      <c r="G50" t="s">
        <v>111</v>
      </c>
      <c r="H50" t="s">
        <v>112</v>
      </c>
      <c r="I50" t="s">
        <v>113</v>
      </c>
      <c r="J50" t="s">
        <v>114</v>
      </c>
    </row>
    <row r="51" spans="2:10" ht="15">
      <c r="B51" t="s">
        <v>92</v>
      </c>
      <c r="C51" t="s">
        <v>102</v>
      </c>
      <c r="D51" t="s">
        <v>115</v>
      </c>
      <c r="E51" t="s">
        <v>116</v>
      </c>
      <c r="F51" t="s">
        <v>117</v>
      </c>
      <c r="G51" t="s">
        <v>118</v>
      </c>
      <c r="H51" t="s">
        <v>119</v>
      </c>
      <c r="I51" t="s">
        <v>120</v>
      </c>
      <c r="J51" t="s">
        <v>121</v>
      </c>
    </row>
    <row r="52" spans="2:10" ht="15">
      <c r="B52" t="s">
        <v>95</v>
      </c>
      <c r="C52" t="s">
        <v>94</v>
      </c>
      <c r="D52" t="s">
        <v>93</v>
      </c>
      <c r="E52" t="s">
        <v>122</v>
      </c>
      <c r="F52" t="s">
        <v>123</v>
      </c>
      <c r="G52" t="s">
        <v>124</v>
      </c>
      <c r="H52" t="s">
        <v>125</v>
      </c>
      <c r="I52" t="s">
        <v>126</v>
      </c>
      <c r="J52" t="s">
        <v>127</v>
      </c>
    </row>
    <row r="53" spans="2:10" ht="15">
      <c r="B53" t="s">
        <v>96</v>
      </c>
      <c r="C53" t="s">
        <v>103</v>
      </c>
      <c r="D53" t="s">
        <v>128</v>
      </c>
      <c r="E53" t="s">
        <v>129</v>
      </c>
      <c r="F53" t="s">
        <v>130</v>
      </c>
      <c r="G53" t="s">
        <v>131</v>
      </c>
      <c r="H53" t="s">
        <v>132</v>
      </c>
      <c r="I53" t="s">
        <v>133</v>
      </c>
      <c r="J53" t="s">
        <v>134</v>
      </c>
    </row>
    <row r="54" spans="2:10" ht="15">
      <c r="B54" t="s">
        <v>97</v>
      </c>
      <c r="C54" t="s">
        <v>104</v>
      </c>
      <c r="D54" t="s">
        <v>135</v>
      </c>
      <c r="E54" t="s">
        <v>136</v>
      </c>
      <c r="F54" t="s">
        <v>137</v>
      </c>
      <c r="G54" t="s">
        <v>138</v>
      </c>
      <c r="H54" t="s">
        <v>139</v>
      </c>
      <c r="I54" t="s">
        <v>140</v>
      </c>
      <c r="J54" t="s">
        <v>141</v>
      </c>
    </row>
    <row r="55" spans="2:10" ht="15">
      <c r="B55" t="s">
        <v>98</v>
      </c>
      <c r="C55" t="s">
        <v>105</v>
      </c>
      <c r="D55" t="s">
        <v>142</v>
      </c>
      <c r="E55" t="s">
        <v>143</v>
      </c>
      <c r="F55" t="s">
        <v>144</v>
      </c>
      <c r="G55" t="s">
        <v>145</v>
      </c>
      <c r="H55" t="s">
        <v>146</v>
      </c>
      <c r="I55" t="s">
        <v>147</v>
      </c>
      <c r="J55" t="s">
        <v>148</v>
      </c>
    </row>
    <row r="56" spans="2:10" ht="15">
      <c r="B56" t="s">
        <v>99</v>
      </c>
      <c r="C56" t="s">
        <v>106</v>
      </c>
      <c r="D56" t="s">
        <v>149</v>
      </c>
      <c r="E56" t="s">
        <v>150</v>
      </c>
      <c r="F56" t="s">
        <v>151</v>
      </c>
      <c r="G56" t="s">
        <v>152</v>
      </c>
      <c r="H56" t="s">
        <v>153</v>
      </c>
      <c r="I56" t="s">
        <v>154</v>
      </c>
      <c r="J56" t="s">
        <v>155</v>
      </c>
    </row>
    <row r="57" spans="2:10" ht="15">
      <c r="B57" t="s">
        <v>100</v>
      </c>
      <c r="C57" t="s">
        <v>107</v>
      </c>
      <c r="D57" t="s">
        <v>156</v>
      </c>
      <c r="E57" t="s">
        <v>157</v>
      </c>
      <c r="F57" t="s">
        <v>158</v>
      </c>
      <c r="G57" t="s">
        <v>159</v>
      </c>
      <c r="H57" t="s">
        <v>160</v>
      </c>
      <c r="I57" t="s">
        <v>161</v>
      </c>
      <c r="J57" t="s">
        <v>162</v>
      </c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0"/>
  <sheetViews>
    <sheetView workbookViewId="0" topLeftCell="A1">
      <selection activeCell="G26" sqref="G26"/>
    </sheetView>
  </sheetViews>
  <sheetFormatPr defaultColWidth="11.57421875" defaultRowHeight="15"/>
  <cols>
    <col min="1" max="1" width="40.421875" style="0" customWidth="1"/>
    <col min="2" max="2" width="9.7109375" style="0" customWidth="1"/>
    <col min="3" max="3" width="9.140625" style="0" customWidth="1"/>
    <col min="4" max="4" width="9.28125" style="0" customWidth="1"/>
    <col min="5" max="5" width="9.421875" style="0" customWidth="1"/>
    <col min="6" max="6" width="10.7109375" style="0" hidden="1" customWidth="1"/>
    <col min="7" max="7" width="4.421875" style="0" hidden="1" customWidth="1"/>
    <col min="8" max="8" width="3.421875" style="0" customWidth="1"/>
    <col min="9" max="9" width="9.421875" style="0" customWidth="1"/>
    <col min="10" max="10" width="9.00390625" style="0" customWidth="1"/>
    <col min="11" max="12" width="9.28125" style="0" customWidth="1"/>
    <col min="13" max="14" width="10.7109375" style="0" hidden="1" customWidth="1"/>
    <col min="15" max="15" width="3.28125" style="0" customWidth="1"/>
    <col min="16" max="16" width="9.28125" style="0" customWidth="1"/>
    <col min="17" max="18" width="9.421875" style="0" customWidth="1"/>
    <col min="19" max="19" width="9.00390625" style="0" customWidth="1"/>
    <col min="20" max="21" width="10.7109375" style="0" hidden="1" customWidth="1"/>
    <col min="22" max="22" width="3.140625" style="0" customWidth="1"/>
    <col min="23" max="23" width="9.140625" style="0" customWidth="1"/>
    <col min="24" max="24" width="9.7109375" style="0" customWidth="1"/>
    <col min="25" max="25" width="9.421875" style="0" customWidth="1"/>
    <col min="26" max="26" width="9.140625" style="0" customWidth="1"/>
    <col min="27" max="28" width="10.7109375" style="0" hidden="1" customWidth="1"/>
    <col min="29" max="29" width="3.140625" style="0" customWidth="1"/>
    <col min="30" max="30" width="9.140625" style="0" customWidth="1"/>
    <col min="31" max="32" width="9.421875" style="0" customWidth="1"/>
    <col min="33" max="33" width="9.7109375" style="0" customWidth="1"/>
    <col min="34" max="35" width="10.7109375" style="0" hidden="1" customWidth="1"/>
    <col min="36" max="36" width="3.28125" style="0" customWidth="1"/>
    <col min="42" max="47" width="11.57421875" style="0" hidden="1" customWidth="1"/>
  </cols>
  <sheetData>
    <row r="1" spans="1:9" ht="18">
      <c r="A1" s="17" t="s">
        <v>25</v>
      </c>
      <c r="B1" s="10" t="s">
        <v>32</v>
      </c>
      <c r="I1" s="16" t="s">
        <v>90</v>
      </c>
    </row>
    <row r="2" spans="1:9" ht="15">
      <c r="A2" t="s">
        <v>24</v>
      </c>
      <c r="B2" s="21">
        <f>'OD600 reference point'!B9</f>
        <v>4.358974358974359</v>
      </c>
      <c r="I2" s="16" t="s">
        <v>164</v>
      </c>
    </row>
    <row r="3" spans="1:9" ht="15">
      <c r="A3" s="13" t="s">
        <v>65</v>
      </c>
      <c r="B3" s="20">
        <f>'Fluorescein standard curve'!C28</f>
        <v>0.000310723947330995</v>
      </c>
      <c r="I3" s="16" t="s">
        <v>7</v>
      </c>
    </row>
    <row r="4" ht="15">
      <c r="I4" s="16" t="s">
        <v>43</v>
      </c>
    </row>
    <row r="6" spans="1:9" ht="18">
      <c r="A6" s="18" t="s">
        <v>34</v>
      </c>
      <c r="B6" t="s">
        <v>63</v>
      </c>
      <c r="I6" t="s">
        <v>21</v>
      </c>
    </row>
    <row r="7" spans="1:14" ht="15">
      <c r="A7" s="22" t="s">
        <v>37</v>
      </c>
      <c r="B7" t="s">
        <v>0</v>
      </c>
      <c r="C7" t="s">
        <v>1</v>
      </c>
      <c r="D7" t="s">
        <v>2</v>
      </c>
      <c r="E7" t="s">
        <v>3</v>
      </c>
      <c r="F7" t="s">
        <v>23</v>
      </c>
      <c r="G7" t="s">
        <v>22</v>
      </c>
      <c r="I7" t="s">
        <v>0</v>
      </c>
      <c r="J7" t="s">
        <v>1</v>
      </c>
      <c r="K7" t="s">
        <v>2</v>
      </c>
      <c r="L7" t="s">
        <v>3</v>
      </c>
      <c r="M7" t="s">
        <v>23</v>
      </c>
      <c r="N7" t="s">
        <v>22</v>
      </c>
    </row>
    <row r="8" spans="1:14" ht="15">
      <c r="A8" t="s">
        <v>20</v>
      </c>
      <c r="B8" s="27">
        <f>'Raw Plate Reader Measurements'!$U$7</f>
        <v>0.066</v>
      </c>
      <c r="C8" s="27">
        <f>'Raw Plate Reader Measurements'!$U$8</f>
        <v>0.078</v>
      </c>
      <c r="D8" s="27">
        <f>'Raw Plate Reader Measurements'!$U$9</f>
        <v>0.054</v>
      </c>
      <c r="E8" s="27">
        <f>'Raw Plate Reader Measurements'!$U$10</f>
        <v>0.049</v>
      </c>
      <c r="F8" s="3"/>
      <c r="G8" s="3"/>
      <c r="I8" s="27">
        <f>'Raw Plate Reader Measurements'!$J$7</f>
        <v>1429</v>
      </c>
      <c r="J8" s="27">
        <f>'Raw Plate Reader Measurements'!$J$8</f>
        <v>1450</v>
      </c>
      <c r="K8" s="27">
        <f>'Raw Plate Reader Measurements'!$J$9</f>
        <v>1265</v>
      </c>
      <c r="L8" s="27">
        <f>'Raw Plate Reader Measurements'!$J$10</f>
        <v>1334</v>
      </c>
      <c r="M8" s="3"/>
      <c r="N8" s="3"/>
    </row>
    <row r="9" spans="1:42" s="12" customFormat="1" ht="15">
      <c r="A9" s="5" t="s">
        <v>31</v>
      </c>
      <c r="B9" s="5">
        <f>AVERAGE(B8:G8)</f>
        <v>0.06175</v>
      </c>
      <c r="C9" s="5"/>
      <c r="D9" s="5"/>
      <c r="E9" s="5"/>
      <c r="G9" s="5"/>
      <c r="I9" s="5">
        <f>AVERAGE(I8:N8)</f>
        <v>1369.5</v>
      </c>
      <c r="J9" s="5"/>
      <c r="K9" s="5"/>
      <c r="L9" s="5"/>
      <c r="M9" s="5"/>
      <c r="N9" s="5"/>
      <c r="P9" t="s">
        <v>30</v>
      </c>
      <c r="Q9"/>
      <c r="R9"/>
      <c r="S9"/>
      <c r="T9"/>
      <c r="U9"/>
      <c r="W9" t="s">
        <v>26</v>
      </c>
      <c r="X9"/>
      <c r="Y9"/>
      <c r="Z9"/>
      <c r="AA9"/>
      <c r="AB9"/>
      <c r="AC9"/>
      <c r="AD9" t="s">
        <v>64</v>
      </c>
      <c r="AE9"/>
      <c r="AF9"/>
      <c r="AG9"/>
      <c r="AH9"/>
      <c r="AI9"/>
      <c r="AJ9"/>
      <c r="AK9" t="s">
        <v>27</v>
      </c>
      <c r="AL9"/>
      <c r="AM9"/>
      <c r="AN9"/>
      <c r="AP9" s="12" t="s">
        <v>33</v>
      </c>
    </row>
    <row r="10" spans="1:47" ht="15">
      <c r="A10" s="23" t="s">
        <v>38</v>
      </c>
      <c r="E10" s="5"/>
      <c r="F10" s="5"/>
      <c r="G10" s="5"/>
      <c r="H10" s="5"/>
      <c r="L10" s="5"/>
      <c r="M10" s="5"/>
      <c r="N10" s="5"/>
      <c r="O10" s="12"/>
      <c r="P10" t="s">
        <v>0</v>
      </c>
      <c r="Q10" t="s">
        <v>1</v>
      </c>
      <c r="R10" t="s">
        <v>2</v>
      </c>
      <c r="S10" t="s">
        <v>3</v>
      </c>
      <c r="T10" t="s">
        <v>23</v>
      </c>
      <c r="U10" t="s">
        <v>22</v>
      </c>
      <c r="V10" s="12"/>
      <c r="W10" t="s">
        <v>0</v>
      </c>
      <c r="X10" t="s">
        <v>1</v>
      </c>
      <c r="Y10" t="s">
        <v>2</v>
      </c>
      <c r="Z10" t="s">
        <v>3</v>
      </c>
      <c r="AA10" t="s">
        <v>23</v>
      </c>
      <c r="AB10" t="s">
        <v>22</v>
      </c>
      <c r="AD10" t="s">
        <v>0</v>
      </c>
      <c r="AE10" t="s">
        <v>1</v>
      </c>
      <c r="AF10" t="s">
        <v>2</v>
      </c>
      <c r="AG10" t="s">
        <v>3</v>
      </c>
      <c r="AH10" t="s">
        <v>23</v>
      </c>
      <c r="AI10" t="s">
        <v>22</v>
      </c>
      <c r="AK10" t="s">
        <v>4</v>
      </c>
      <c r="AL10" t="s">
        <v>12</v>
      </c>
      <c r="AM10" t="s">
        <v>28</v>
      </c>
      <c r="AN10" t="s">
        <v>29</v>
      </c>
      <c r="AP10" t="s">
        <v>0</v>
      </c>
      <c r="AQ10" t="s">
        <v>1</v>
      </c>
      <c r="AR10" t="s">
        <v>2</v>
      </c>
      <c r="AS10" t="s">
        <v>3</v>
      </c>
      <c r="AT10" t="s">
        <v>23</v>
      </c>
      <c r="AU10" t="s">
        <v>22</v>
      </c>
    </row>
    <row r="11" spans="1:47" ht="15">
      <c r="A11" t="s">
        <v>44</v>
      </c>
      <c r="B11" s="27">
        <f>'Raw Plate Reader Measurements'!$M$7</f>
        <v>0.048</v>
      </c>
      <c r="C11" s="27">
        <f>'Raw Plate Reader Measurements'!$M$8</f>
        <v>0.048</v>
      </c>
      <c r="D11" s="27">
        <f>'Raw Plate Reader Measurements'!$M$9</f>
        <v>0.06</v>
      </c>
      <c r="E11" s="27">
        <f>'Raw Plate Reader Measurements'!$M$10</f>
        <v>0.06</v>
      </c>
      <c r="F11" s="3"/>
      <c r="G11" s="3"/>
      <c r="I11" s="27">
        <f>'Raw Plate Reader Measurements'!$B$7</f>
        <v>1046</v>
      </c>
      <c r="J11" s="27">
        <f>'Raw Plate Reader Measurements'!$B$8</f>
        <v>1052</v>
      </c>
      <c r="K11" s="27">
        <f>'Raw Plate Reader Measurements'!$B$9</f>
        <v>997</v>
      </c>
      <c r="L11" s="27">
        <f>'Raw Plate Reader Measurements'!$B$10</f>
        <v>1021</v>
      </c>
      <c r="M11" s="3"/>
      <c r="N11" s="3"/>
      <c r="P11" s="4">
        <f aca="true" t="shared" si="0" ref="P11:U11">IF(ISBLANK(B11),"---",B11-$B$9)</f>
        <v>-0.013749999999999998</v>
      </c>
      <c r="Q11" s="4">
        <f t="shared" si="0"/>
        <v>-0.013749999999999998</v>
      </c>
      <c r="R11" s="4">
        <f t="shared" si="0"/>
        <v>-0.0017500000000000016</v>
      </c>
      <c r="S11" s="4">
        <f t="shared" si="0"/>
        <v>-0.0017500000000000016</v>
      </c>
      <c r="T11" s="4" t="str">
        <f t="shared" si="0"/>
        <v>---</v>
      </c>
      <c r="U11" s="4" t="str">
        <f t="shared" si="0"/>
        <v>---</v>
      </c>
      <c r="W11" s="4">
        <f aca="true" t="shared" si="1" ref="W11:AB26">IF(ISBLANK(I11),"---",I11-$I$9)</f>
        <v>-323.5</v>
      </c>
      <c r="X11" s="4">
        <f t="shared" si="1"/>
        <v>-317.5</v>
      </c>
      <c r="Y11" s="4">
        <f t="shared" si="1"/>
        <v>-372.5</v>
      </c>
      <c r="Z11" s="4">
        <f t="shared" si="1"/>
        <v>-348.5</v>
      </c>
      <c r="AA11" s="4" t="str">
        <f t="shared" si="1"/>
        <v>---</v>
      </c>
      <c r="AB11" s="4" t="str">
        <f t="shared" si="1"/>
        <v>---</v>
      </c>
      <c r="AD11" s="15">
        <f aca="true" t="shared" si="2" ref="AD11:AI11">IF(AND(ISNUMBER(W11),ISNUMBER(P11)),(W11*$B$3)/(P11*$B$2),"---")</f>
        <v>1.6771117354017109</v>
      </c>
      <c r="AE11" s="15">
        <f t="shared" si="2"/>
        <v>1.6460061081608754</v>
      </c>
      <c r="AF11" s="15">
        <f t="shared" si="2"/>
        <v>15.173250907062274</v>
      </c>
      <c r="AG11" s="15">
        <f t="shared" si="2"/>
        <v>14.19564547949316</v>
      </c>
      <c r="AH11" s="15" t="str">
        <f t="shared" si="2"/>
        <v>---</v>
      </c>
      <c r="AI11" s="15" t="str">
        <f t="shared" si="2"/>
        <v>---</v>
      </c>
      <c r="AK11" s="15">
        <f>AVERAGE(AD11:AI11)</f>
        <v>8.173003557529505</v>
      </c>
      <c r="AL11" s="15">
        <f>STDEV(AD11:AI11)</f>
        <v>7.529364403092866</v>
      </c>
      <c r="AM11" s="15">
        <f>GEOMEAN(AD11:AI11)</f>
        <v>4.938065044090993</v>
      </c>
      <c r="AN11" s="14">
        <f>EXP(STDEV(AP11:AU11))</f>
        <v>3.518685312486844</v>
      </c>
      <c r="AP11" s="15">
        <f>IF(ISNUMBER(AD11),LN(AD11),"---")</f>
        <v>0.5170731087680336</v>
      </c>
      <c r="AQ11" s="15">
        <f aca="true" t="shared" si="3" ref="AQ11:AU11">IF(ISNUMBER(AE11),LN(AE11),"---")</f>
        <v>0.49835181315982463</v>
      </c>
      <c r="AR11" s="15">
        <f t="shared" si="3"/>
        <v>2.719534068823849</v>
      </c>
      <c r="AS11" s="15">
        <f t="shared" si="3"/>
        <v>2.6529352612048136</v>
      </c>
      <c r="AT11" s="15" t="str">
        <f t="shared" si="3"/>
        <v>---</v>
      </c>
      <c r="AU11" s="15" t="str">
        <f t="shared" si="3"/>
        <v>---</v>
      </c>
    </row>
    <row r="12" spans="1:47" ht="15">
      <c r="A12" t="s">
        <v>45</v>
      </c>
      <c r="B12" s="27">
        <f>'Raw Plate Reader Measurements'!$M$11</f>
        <v>0.048</v>
      </c>
      <c r="C12" s="27">
        <f>'Raw Plate Reader Measurements'!$M$12</f>
        <v>0.047</v>
      </c>
      <c r="D12" s="27">
        <f>'Raw Plate Reader Measurements'!$M$13</f>
        <v>0.053</v>
      </c>
      <c r="E12" s="27">
        <f>'Raw Plate Reader Measurements'!$M$14</f>
        <v>0.053</v>
      </c>
      <c r="F12" s="3"/>
      <c r="G12" s="3"/>
      <c r="I12" s="27">
        <f>'Raw Plate Reader Measurements'!$B$11</f>
        <v>1144</v>
      </c>
      <c r="J12" s="27">
        <f>'Raw Plate Reader Measurements'!$B$12</f>
        <v>1153</v>
      </c>
      <c r="K12" s="27">
        <f>'Raw Plate Reader Measurements'!$B$13</f>
        <v>1132</v>
      </c>
      <c r="L12" s="27">
        <f>'Raw Plate Reader Measurements'!$B$14</f>
        <v>1245</v>
      </c>
      <c r="M12" s="3"/>
      <c r="N12" s="3"/>
      <c r="P12" s="4">
        <f aca="true" t="shared" si="4" ref="P12:P13">IF(ISBLANK(B12),"---",B12-$B$9)</f>
        <v>-0.013749999999999998</v>
      </c>
      <c r="Q12" s="4">
        <f aca="true" t="shared" si="5" ref="Q12:Q13">IF(ISBLANK(C12),"---",C12-$B$9)</f>
        <v>-0.01475</v>
      </c>
      <c r="R12" s="4">
        <f aca="true" t="shared" si="6" ref="R12:R13">IF(ISBLANK(D12),"---",D12-$B$9)</f>
        <v>-0.00875</v>
      </c>
      <c r="S12" s="4">
        <f aca="true" t="shared" si="7" ref="S12:S13">IF(ISBLANK(E12),"---",E12-$B$9)</f>
        <v>-0.00875</v>
      </c>
      <c r="T12" s="4" t="str">
        <f aca="true" t="shared" si="8" ref="T12:T13">IF(ISBLANK(F12),"---",F12-$B$9)</f>
        <v>---</v>
      </c>
      <c r="U12" s="4" t="str">
        <f aca="true" t="shared" si="9" ref="U12:U13">IF(ISBLANK(G12),"---",G12-$B$9)</f>
        <v>---</v>
      </c>
      <c r="W12" s="4">
        <f aca="true" t="shared" si="10" ref="W12:W13">IF(ISBLANK(I12),"---",I12-$I$9)</f>
        <v>-225.5</v>
      </c>
      <c r="X12" s="4">
        <f aca="true" t="shared" si="11" ref="X12:X13">IF(ISBLANK(J12),"---",J12-$I$9)</f>
        <v>-216.5</v>
      </c>
      <c r="Y12" s="4">
        <f aca="true" t="shared" si="12" ref="Y12:Y13">IF(ISBLANK(K12),"---",K12-$I$9)</f>
        <v>-237.5</v>
      </c>
      <c r="Z12" s="4">
        <f aca="true" t="shared" si="13" ref="Z12:Z13">IF(ISBLANK(L12),"---",L12-$I$9)</f>
        <v>-124.5</v>
      </c>
      <c r="AA12" s="4" t="str">
        <f aca="true" t="shared" si="14" ref="AA12:AA13">IF(ISBLANK(M12),"---",M12-$I$9)</f>
        <v>---</v>
      </c>
      <c r="AB12" s="4" t="str">
        <f aca="true" t="shared" si="15" ref="AB12:AB13">IF(ISBLANK(N12),"---",N12-$I$9)</f>
        <v>---</v>
      </c>
      <c r="AD12" s="15">
        <f aca="true" t="shared" si="16" ref="AD12:AD13">IF(AND(ISNUMBER(W12),ISNUMBER(P12)),(W12*$B$3)/(P12*$B$2),"---")</f>
        <v>1.169053157134732</v>
      </c>
      <c r="AE12" s="15">
        <f aca="true" t="shared" si="17" ref="AE12:AE13">IF(AND(ISNUMBER(X12),ISNUMBER(Q12)),(X12*$B$3)/(Q12*$B$2),"---")</f>
        <v>1.0463001592379888</v>
      </c>
      <c r="AF12" s="15">
        <f aca="true" t="shared" si="18" ref="AF12:AF13">IF(AND(ISNUMBER(Y12),ISNUMBER(R12)),(Y12*$B$3)/(R12*$B$2),"---")</f>
        <v>1.934844075397204</v>
      </c>
      <c r="AG12" s="15">
        <f aca="true" t="shared" si="19" ref="AG12:AG13">IF(AND(ISNUMBER(Z12),ISNUMBER(S12)),(Z12*$B$3)/(S12*$B$2),"---")</f>
        <v>1.0142656311029554</v>
      </c>
      <c r="AH12" s="15" t="str">
        <f aca="true" t="shared" si="20" ref="AH12:AH13">IF(AND(ISNUMBER(AA12),ISNUMBER(T12)),(AA12*$B$3)/(T12*$B$2),"---")</f>
        <v>---</v>
      </c>
      <c r="AI12" s="15" t="str">
        <f aca="true" t="shared" si="21" ref="AI12:AI13">IF(AND(ISNUMBER(AB12),ISNUMBER(U12)),(AB12*$B$3)/(U12*$B$2),"---")</f>
        <v>---</v>
      </c>
      <c r="AK12" s="15">
        <f>AVERAGE(AD12:AI12)</f>
        <v>1.2911157557182202</v>
      </c>
      <c r="AL12" s="15">
        <f>STDEV(AD12:AI12)</f>
        <v>0.4343063800702365</v>
      </c>
      <c r="AM12" s="15">
        <f>GEOMEAN(AD12:AI12)</f>
        <v>1.2447211183153382</v>
      </c>
      <c r="AN12" s="14">
        <f>EXP(STDEV(AP12:AU12))</f>
        <v>1.3503026391586672</v>
      </c>
      <c r="AP12" s="15">
        <f>IF(ISNUMBER(AD12),LN(AD12),"---")</f>
        <v>0.15619415376981133</v>
      </c>
      <c r="AQ12" s="15">
        <f aca="true" t="shared" si="22" ref="AQ12:AQ13">IF(ISNUMBER(AE12),LN(AE12),"---")</f>
        <v>0.04526028359637435</v>
      </c>
      <c r="AR12" s="15">
        <f aca="true" t="shared" si="23" ref="AR12:AR13">IF(ISNUMBER(AF12),LN(AF12),"---")</f>
        <v>0.6600267420448311</v>
      </c>
      <c r="AS12" s="15">
        <f aca="true" t="shared" si="24" ref="AS12:AS13">IF(ISNUMBER(AG12),LN(AG12),"---")</f>
        <v>0.014164834474897624</v>
      </c>
      <c r="AT12" s="15" t="str">
        <f aca="true" t="shared" si="25" ref="AT12:AT13">IF(ISNUMBER(AH12),LN(AH12),"---")</f>
        <v>---</v>
      </c>
      <c r="AU12" s="15" t="str">
        <f aca="true" t="shared" si="26" ref="AU12:AU13">IF(ISNUMBER(AI12),LN(AI12),"---")</f>
        <v>---</v>
      </c>
    </row>
    <row r="13" spans="1:47" ht="15">
      <c r="A13" t="s">
        <v>46</v>
      </c>
      <c r="B13" s="27">
        <f>'Raw Plate Reader Measurements'!$N$7</f>
        <v>0.049</v>
      </c>
      <c r="C13" s="27">
        <f>'Raw Plate Reader Measurements'!$N$8</f>
        <v>0.049</v>
      </c>
      <c r="D13" s="27">
        <f>'Raw Plate Reader Measurements'!$N$9</f>
        <v>0.056</v>
      </c>
      <c r="E13" s="27">
        <f>'Raw Plate Reader Measurements'!$N$10</f>
        <v>0.059</v>
      </c>
      <c r="F13" s="3"/>
      <c r="G13" s="3"/>
      <c r="I13" s="27">
        <f>'Raw Plate Reader Measurements'!$C$7</f>
        <v>1153</v>
      </c>
      <c r="J13" s="27">
        <f>'Raw Plate Reader Measurements'!$C$8</f>
        <v>1148</v>
      </c>
      <c r="K13" s="27">
        <f>'Raw Plate Reader Measurements'!$C$9</f>
        <v>1145</v>
      </c>
      <c r="L13" s="27">
        <f>'Raw Plate Reader Measurements'!$C$10</f>
        <v>1147</v>
      </c>
      <c r="M13" s="3"/>
      <c r="N13" s="3"/>
      <c r="P13" s="4">
        <f t="shared" si="4"/>
        <v>-0.012749999999999997</v>
      </c>
      <c r="Q13" s="4">
        <f t="shared" si="5"/>
        <v>-0.012749999999999997</v>
      </c>
      <c r="R13" s="4">
        <f t="shared" si="6"/>
        <v>-0.005749999999999998</v>
      </c>
      <c r="S13" s="4">
        <f t="shared" si="7"/>
        <v>-0.0027500000000000024</v>
      </c>
      <c r="T13" s="4" t="str">
        <f t="shared" si="8"/>
        <v>---</v>
      </c>
      <c r="U13" s="4" t="str">
        <f t="shared" si="9"/>
        <v>---</v>
      </c>
      <c r="W13" s="4">
        <f t="shared" si="10"/>
        <v>-216.5</v>
      </c>
      <c r="X13" s="4">
        <f t="shared" si="11"/>
        <v>-221.5</v>
      </c>
      <c r="Y13" s="4">
        <f t="shared" si="12"/>
        <v>-224.5</v>
      </c>
      <c r="Z13" s="4">
        <f t="shared" si="13"/>
        <v>-222.5</v>
      </c>
      <c r="AA13" s="4" t="str">
        <f t="shared" si="14"/>
        <v>---</v>
      </c>
      <c r="AB13" s="4" t="str">
        <f t="shared" si="15"/>
        <v>---</v>
      </c>
      <c r="AC13" s="12"/>
      <c r="AD13" s="15">
        <f t="shared" si="16"/>
        <v>1.2104256744125754</v>
      </c>
      <c r="AE13" s="15">
        <f t="shared" si="17"/>
        <v>1.2383800779786858</v>
      </c>
      <c r="AF13" s="15">
        <f t="shared" si="18"/>
        <v>2.7831647272189546</v>
      </c>
      <c r="AG13" s="15">
        <f t="shared" si="19"/>
        <v>5.767501717571566</v>
      </c>
      <c r="AH13" s="15" t="str">
        <f t="shared" si="20"/>
        <v>---</v>
      </c>
      <c r="AI13" s="15" t="str">
        <f t="shared" si="21"/>
        <v>---</v>
      </c>
      <c r="AJ13" s="12"/>
      <c r="AK13" s="15">
        <f aca="true" t="shared" si="27" ref="AK13">AVERAGE(AD13:AI13)</f>
        <v>2.7498680492954453</v>
      </c>
      <c r="AL13" s="15">
        <f aca="true" t="shared" si="28" ref="AL13">STDEV(AD13:AI13)</f>
        <v>2.1417827728082517</v>
      </c>
      <c r="AM13" s="15">
        <f aca="true" t="shared" si="29" ref="AM13">GEOMEAN(AD13:AI13)</f>
        <v>2.21477535379382</v>
      </c>
      <c r="AN13" s="14">
        <f aca="true" t="shared" si="30" ref="AN13">EXP(STDEV(AP13:AU13))</f>
        <v>2.1093259499751382</v>
      </c>
      <c r="AP13" s="15">
        <f aca="true" t="shared" si="31" ref="AP13">IF(ISNUMBER(AD13),LN(AD13),"---")</f>
        <v>0.19097209477776814</v>
      </c>
      <c r="AQ13" s="15">
        <f t="shared" si="22"/>
        <v>0.213804136820414</v>
      </c>
      <c r="AR13" s="15">
        <f t="shared" si="23"/>
        <v>1.023588671312709</v>
      </c>
      <c r="AS13" s="15">
        <f t="shared" si="24"/>
        <v>1.7522390088674726</v>
      </c>
      <c r="AT13" s="15" t="str">
        <f t="shared" si="25"/>
        <v>---</v>
      </c>
      <c r="AU13" s="15" t="str">
        <f t="shared" si="26"/>
        <v>---</v>
      </c>
    </row>
    <row r="14" spans="1:47" ht="15">
      <c r="A14" t="s">
        <v>47</v>
      </c>
      <c r="B14" s="27">
        <f>'Raw Plate Reader Measurements'!$N$11</f>
        <v>0.045</v>
      </c>
      <c r="C14" s="27">
        <f>'Raw Plate Reader Measurements'!$N$12</f>
        <v>0.045</v>
      </c>
      <c r="D14" s="27">
        <f>'Raw Plate Reader Measurements'!$N$13</f>
        <v>0.052</v>
      </c>
      <c r="E14" s="27">
        <f>'Raw Plate Reader Measurements'!$N$14</f>
        <v>0.053</v>
      </c>
      <c r="F14" s="3"/>
      <c r="G14" s="3"/>
      <c r="I14" s="27">
        <f>'Raw Plate Reader Measurements'!$C$11</f>
        <v>1310</v>
      </c>
      <c r="J14" s="27">
        <f>'Raw Plate Reader Measurements'!$C$12</f>
        <v>1268</v>
      </c>
      <c r="K14" s="27">
        <f>'Raw Plate Reader Measurements'!$C$13</f>
        <v>1260</v>
      </c>
      <c r="L14" s="27">
        <f>'Raw Plate Reader Measurements'!$C$14</f>
        <v>1314</v>
      </c>
      <c r="M14" s="3"/>
      <c r="N14" s="3"/>
      <c r="P14" s="4">
        <f aca="true" t="shared" si="32" ref="P14:P26">IF(ISBLANK(B14),"---",B14-$B$9)</f>
        <v>-0.01675</v>
      </c>
      <c r="Q14" s="4">
        <f aca="true" t="shared" si="33" ref="Q14:Q26">IF(ISBLANK(C14),"---",C14-$B$9)</f>
        <v>-0.01675</v>
      </c>
      <c r="R14" s="4">
        <f aca="true" t="shared" si="34" ref="R14:R26">IF(ISBLANK(D14),"---",D14-$B$9)</f>
        <v>-0.009750000000000002</v>
      </c>
      <c r="S14" s="4">
        <f aca="true" t="shared" si="35" ref="S14:S26">IF(ISBLANK(E14),"---",E14-$B$9)</f>
        <v>-0.00875</v>
      </c>
      <c r="T14" s="4" t="str">
        <f aca="true" t="shared" si="36" ref="T14:T26">IF(ISBLANK(F14),"---",F14-$B$9)</f>
        <v>---</v>
      </c>
      <c r="U14" s="4" t="str">
        <f aca="true" t="shared" si="37" ref="U14:U26">IF(ISBLANK(G14),"---",G14-$B$9)</f>
        <v>---</v>
      </c>
      <c r="W14" s="4">
        <f t="shared" si="1"/>
        <v>-59.5</v>
      </c>
      <c r="X14" s="4">
        <f t="shared" si="1"/>
        <v>-101.5</v>
      </c>
      <c r="Y14" s="4">
        <f t="shared" si="1"/>
        <v>-109.5</v>
      </c>
      <c r="Z14" s="4">
        <f t="shared" si="1"/>
        <v>-55.5</v>
      </c>
      <c r="AA14" s="4" t="str">
        <f t="shared" si="1"/>
        <v>---</v>
      </c>
      <c r="AB14" s="4" t="str">
        <f t="shared" si="1"/>
        <v>---</v>
      </c>
      <c r="AC14" s="12"/>
      <c r="AD14" s="15">
        <f aca="true" t="shared" si="38" ref="AD14:AD26">IF(AND(ISNUMBER(W14),ISNUMBER(P14)),(W14*$B$3)/(P14*$B$2),"---")</f>
        <v>0.2532168287204825</v>
      </c>
      <c r="AE14" s="15">
        <f aca="true" t="shared" si="39" ref="AE14:AE26">IF(AND(ISNUMBER(X14),ISNUMBER(Q14)),(X14*$B$3)/(Q14*$B$2),"---")</f>
        <v>0.43195811958199953</v>
      </c>
      <c r="AF14" s="15">
        <f aca="true" t="shared" si="40" ref="AF14:AF26">IF(AND(ISNUMBER(Y14),ISNUMBER(R14)),(Y14*$B$3)/(R14*$B$2),"---")</f>
        <v>0.8005711113586811</v>
      </c>
      <c r="AG14" s="15">
        <f aca="true" t="shared" si="41" ref="AG14:AG26">IF(AND(ISNUMBER(Z14),ISNUMBER(S14)),(Z14*$B$3)/(S14*$B$2),"---")</f>
        <v>0.452142510250715</v>
      </c>
      <c r="AH14" s="15" t="str">
        <f aca="true" t="shared" si="42" ref="AH14:AH26">IF(AND(ISNUMBER(AA14),ISNUMBER(T14)),(AA14*$B$3)/(T14*$B$2),"---")</f>
        <v>---</v>
      </c>
      <c r="AI14" s="15" t="str">
        <f aca="true" t="shared" si="43" ref="AI14:AI26">IF(AND(ISNUMBER(AB14),ISNUMBER(U14)),(AB14*$B$3)/(U14*$B$2),"---")</f>
        <v>---</v>
      </c>
      <c r="AJ14" s="12"/>
      <c r="AK14" s="15">
        <f aca="true" t="shared" si="44" ref="AK14:AK26">AVERAGE(AD14:AI14)</f>
        <v>0.48447214247796955</v>
      </c>
      <c r="AL14" s="15">
        <f aca="true" t="shared" si="45" ref="AL14:AL26">STDEV(AD14:AI14)</f>
        <v>0.22891083124890266</v>
      </c>
      <c r="AM14" s="15">
        <f aca="true" t="shared" si="46" ref="AM14:AM26">GEOMEAN(AD14:AI14)</f>
        <v>0.4460693319325189</v>
      </c>
      <c r="AN14" s="14">
        <f aca="true" t="shared" si="47" ref="AN14:AN26">EXP(STDEV(AP14:AU14))</f>
        <v>1.600664272974153</v>
      </c>
      <c r="AP14" s="15">
        <f aca="true" t="shared" si="48" ref="AP14:AP26">IF(ISNUMBER(AD14),LN(AD14),"---")</f>
        <v>-1.373509126779833</v>
      </c>
      <c r="AQ14" s="15">
        <f aca="true" t="shared" si="49" ref="AQ14:AQ26">IF(ISNUMBER(AE14),LN(AE14),"---")</f>
        <v>-0.8394266408495751</v>
      </c>
      <c r="AR14" s="15">
        <f aca="true" t="shared" si="50" ref="AR14:AR26">IF(ISNUMBER(AF14),LN(AF14),"---")</f>
        <v>-0.22242991681354207</v>
      </c>
      <c r="AS14" s="15">
        <f aca="true" t="shared" si="51" ref="AS14:AS26">IF(ISNUMBER(AG14),LN(AG14),"---")</f>
        <v>-0.793757860677476</v>
      </c>
      <c r="AT14" s="15" t="str">
        <f aca="true" t="shared" si="52" ref="AT14:AT26">IF(ISNUMBER(AH14),LN(AH14),"---")</f>
        <v>---</v>
      </c>
      <c r="AU14" s="15" t="str">
        <f aca="true" t="shared" si="53" ref="AU14:AU26">IF(ISNUMBER(AI14),LN(AI14),"---")</f>
        <v>---</v>
      </c>
    </row>
    <row r="15" spans="1:47" ht="15">
      <c r="A15" t="s">
        <v>50</v>
      </c>
      <c r="B15" s="27">
        <f>'Raw Plate Reader Measurements'!$O$7</f>
        <v>0.046</v>
      </c>
      <c r="C15" s="27">
        <f>'Raw Plate Reader Measurements'!$O$8</f>
        <v>0.047</v>
      </c>
      <c r="D15" s="27">
        <f>'Raw Plate Reader Measurements'!$O$9</f>
        <v>0.057</v>
      </c>
      <c r="E15" s="27">
        <f>'Raw Plate Reader Measurements'!$O$10</f>
        <v>0.06</v>
      </c>
      <c r="F15" s="3"/>
      <c r="G15" s="3"/>
      <c r="I15" s="27">
        <f>'Raw Plate Reader Measurements'!$D$7</f>
        <v>1515</v>
      </c>
      <c r="J15" s="27">
        <f>'Raw Plate Reader Measurements'!$D$8</f>
        <v>1507</v>
      </c>
      <c r="K15" s="27">
        <f>'Raw Plate Reader Measurements'!$D$9</f>
        <v>1488</v>
      </c>
      <c r="L15" s="27">
        <f>'Raw Plate Reader Measurements'!$D$10</f>
        <v>1453</v>
      </c>
      <c r="M15" s="3"/>
      <c r="N15" s="3"/>
      <c r="P15" s="4">
        <f aca="true" t="shared" si="54" ref="P15">IF(ISBLANK(B15),"---",B15-$B$9)</f>
        <v>-0.01575</v>
      </c>
      <c r="Q15" s="4">
        <f aca="true" t="shared" si="55" ref="Q15">IF(ISBLANK(C15),"---",C15-$B$9)</f>
        <v>-0.01475</v>
      </c>
      <c r="R15" s="4">
        <f aca="true" t="shared" si="56" ref="R15">IF(ISBLANK(D15),"---",D15-$B$9)</f>
        <v>-0.004749999999999997</v>
      </c>
      <c r="S15" s="4">
        <f aca="true" t="shared" si="57" ref="S15">IF(ISBLANK(E15),"---",E15-$B$9)</f>
        <v>-0.0017500000000000016</v>
      </c>
      <c r="T15" s="4" t="str">
        <f aca="true" t="shared" si="58" ref="T15">IF(ISBLANK(F15),"---",F15-$B$9)</f>
        <v>---</v>
      </c>
      <c r="U15" s="4" t="str">
        <f aca="true" t="shared" si="59" ref="U15">IF(ISBLANK(G15),"---",G15-$B$9)</f>
        <v>---</v>
      </c>
      <c r="W15" s="4">
        <f aca="true" t="shared" si="60" ref="W15">IF(ISBLANK(I15),"---",I15-$I$9)</f>
        <v>145.5</v>
      </c>
      <c r="X15" s="4">
        <f aca="true" t="shared" si="61" ref="X15">IF(ISBLANK(J15),"---",J15-$I$9)</f>
        <v>137.5</v>
      </c>
      <c r="Y15" s="4">
        <f aca="true" t="shared" si="62" ref="Y15">IF(ISBLANK(K15),"---",K15-$I$9)</f>
        <v>118.5</v>
      </c>
      <c r="Z15" s="4">
        <f aca="true" t="shared" si="63" ref="Z15">IF(ISBLANK(L15),"---",L15-$I$9)</f>
        <v>83.5</v>
      </c>
      <c r="AA15" s="4" t="str">
        <f aca="true" t="shared" si="64" ref="AA15">IF(ISBLANK(M15),"---",M15-$I$9)</f>
        <v>---</v>
      </c>
      <c r="AB15" s="4" t="str">
        <f aca="true" t="shared" si="65" ref="AB15">IF(ISBLANK(N15),"---",N15-$I$9)</f>
        <v>---</v>
      </c>
      <c r="AD15" s="15">
        <f aca="true" t="shared" si="66" ref="AD15">IF(AND(ISNUMBER(W15),ISNUMBER(P15)),(W15*$B$3)/(P15*$B$2),"---")</f>
        <v>-0.6585258782930836</v>
      </c>
      <c r="AE15" s="15">
        <f aca="true" t="shared" si="67" ref="AE15">IF(AND(ISNUMBER(X15),ISNUMBER(Q15)),(X15*$B$3)/(Q15*$B$2),"---")</f>
        <v>-0.6645093390079605</v>
      </c>
      <c r="AF15" s="15">
        <f aca="true" t="shared" si="68" ref="AF15">IF(AND(ISNUMBER(Y15),ISNUMBER(R15)),(Y15*$B$3)/(R15*$B$2),"---")</f>
        <v>-1.77834145212408</v>
      </c>
      <c r="AG15" s="15">
        <f aca="true" t="shared" si="69" ref="AG15">IF(AND(ISNUMBER(Z15),ISNUMBER(S15)),(Z15*$B$3)/(S15*$B$2),"---")</f>
        <v>-3.4012522167508723</v>
      </c>
      <c r="AH15" s="15" t="str">
        <f aca="true" t="shared" si="70" ref="AH15">IF(AND(ISNUMBER(AA15),ISNUMBER(T15)),(AA15*$B$3)/(T15*$B$2),"---")</f>
        <v>---</v>
      </c>
      <c r="AI15" s="15" t="str">
        <f aca="true" t="shared" si="71" ref="AI15">IF(AND(ISNUMBER(AB15),ISNUMBER(U15)),(AB15*$B$3)/(U15*$B$2),"---")</f>
        <v>---</v>
      </c>
      <c r="AK15" s="15">
        <f aca="true" t="shared" si="72" ref="AK15">AVERAGE(AD15:AI15)</f>
        <v>-1.625657221543999</v>
      </c>
      <c r="AL15" s="15">
        <f aca="true" t="shared" si="73" ref="AL15">STDEV(AD15:AI15)</f>
        <v>1.2955305667915056</v>
      </c>
      <c r="AM15" s="15" t="e">
        <f aca="true" t="shared" si="74" ref="AM15">GEOMEAN(AD15:AI15)</f>
        <v>#NUM!</v>
      </c>
      <c r="AN15" s="14" t="e">
        <f aca="true" t="shared" si="75" ref="AN15">EXP(STDEV(AP15:AU15))</f>
        <v>#NUM!</v>
      </c>
      <c r="AP15" s="15" t="e">
        <f aca="true" t="shared" si="76" ref="AP15">IF(ISNUMBER(AD15),LN(AD15),"---")</f>
        <v>#NUM!</v>
      </c>
      <c r="AQ15" s="15" t="e">
        <f aca="true" t="shared" si="77" ref="AQ15">IF(ISNUMBER(AE15),LN(AE15),"---")</f>
        <v>#NUM!</v>
      </c>
      <c r="AR15" s="15" t="e">
        <f aca="true" t="shared" si="78" ref="AR15">IF(ISNUMBER(AF15),LN(AF15),"---")</f>
        <v>#NUM!</v>
      </c>
      <c r="AS15" s="15" t="e">
        <f aca="true" t="shared" si="79" ref="AS15">IF(ISNUMBER(AG15),LN(AG15),"---")</f>
        <v>#NUM!</v>
      </c>
      <c r="AT15" s="15" t="str">
        <f aca="true" t="shared" si="80" ref="AT15">IF(ISNUMBER(AH15),LN(AH15),"---")</f>
        <v>---</v>
      </c>
      <c r="AU15" s="15" t="str">
        <f aca="true" t="shared" si="81" ref="AU15">IF(ISNUMBER(AI15),LN(AI15),"---")</f>
        <v>---</v>
      </c>
    </row>
    <row r="16" spans="1:47" ht="15">
      <c r="A16" t="s">
        <v>48</v>
      </c>
      <c r="B16" s="27">
        <f>'Raw Plate Reader Measurements'!$O$11</f>
        <v>0.04</v>
      </c>
      <c r="C16" s="27">
        <f>'Raw Plate Reader Measurements'!$O$12</f>
        <v>0.039</v>
      </c>
      <c r="D16" s="27">
        <f>'Raw Plate Reader Measurements'!$O$13</f>
        <v>0.062</v>
      </c>
      <c r="E16" s="27">
        <f>'Raw Plate Reader Measurements'!$O$14</f>
        <v>0.068</v>
      </c>
      <c r="F16" s="3"/>
      <c r="G16" s="3"/>
      <c r="I16" s="27">
        <f>'Raw Plate Reader Measurements'!$D$11</f>
        <v>1711</v>
      </c>
      <c r="J16" s="27">
        <f>'Raw Plate Reader Measurements'!$D$12</f>
        <v>1591</v>
      </c>
      <c r="K16" s="27">
        <f>'Raw Plate Reader Measurements'!$D$13</f>
        <v>1606</v>
      </c>
      <c r="L16" s="27">
        <f>'Raw Plate Reader Measurements'!$D$14</f>
        <v>1653</v>
      </c>
      <c r="M16" s="3"/>
      <c r="N16" s="3"/>
      <c r="P16" s="4">
        <f t="shared" si="32"/>
        <v>-0.02175</v>
      </c>
      <c r="Q16" s="4">
        <f t="shared" si="33"/>
        <v>-0.02275</v>
      </c>
      <c r="R16" s="4">
        <f t="shared" si="34"/>
        <v>0.0002500000000000002</v>
      </c>
      <c r="S16" s="4">
        <f t="shared" si="35"/>
        <v>0.0062500000000000056</v>
      </c>
      <c r="T16" s="4" t="str">
        <f t="shared" si="36"/>
        <v>---</v>
      </c>
      <c r="U16" s="4" t="str">
        <f t="shared" si="37"/>
        <v>---</v>
      </c>
      <c r="W16" s="4">
        <f t="shared" si="1"/>
        <v>341.5</v>
      </c>
      <c r="X16" s="4">
        <f t="shared" si="1"/>
        <v>221.5</v>
      </c>
      <c r="Y16" s="4">
        <f t="shared" si="1"/>
        <v>236.5</v>
      </c>
      <c r="Z16" s="4">
        <f t="shared" si="1"/>
        <v>283.5</v>
      </c>
      <c r="AA16" s="4" t="str">
        <f t="shared" si="1"/>
        <v>---</v>
      </c>
      <c r="AB16" s="4" t="str">
        <f t="shared" si="1"/>
        <v>---</v>
      </c>
      <c r="AD16" s="15">
        <f t="shared" si="38"/>
        <v>-1.1192364820900225</v>
      </c>
      <c r="AE16" s="15">
        <f t="shared" si="39"/>
        <v>-0.6940371865594831</v>
      </c>
      <c r="AF16" s="15">
        <f t="shared" si="40"/>
        <v>67.43440772252778</v>
      </c>
      <c r="AG16" s="15">
        <f t="shared" si="41"/>
        <v>3.2334299516848413</v>
      </c>
      <c r="AH16" s="15" t="str">
        <f t="shared" si="42"/>
        <v>---</v>
      </c>
      <c r="AI16" s="15" t="str">
        <f t="shared" si="43"/>
        <v>---</v>
      </c>
      <c r="AK16" s="15">
        <f t="shared" si="44"/>
        <v>17.21364100139078</v>
      </c>
      <c r="AL16" s="15">
        <f t="shared" si="45"/>
        <v>33.53779482892243</v>
      </c>
      <c r="AM16" s="15" t="e">
        <f t="shared" si="46"/>
        <v>#NUM!</v>
      </c>
      <c r="AN16" s="14" t="e">
        <f t="shared" si="47"/>
        <v>#NUM!</v>
      </c>
      <c r="AP16" s="15" t="e">
        <f t="shared" si="48"/>
        <v>#NUM!</v>
      </c>
      <c r="AQ16" s="15" t="e">
        <f t="shared" si="49"/>
        <v>#NUM!</v>
      </c>
      <c r="AR16" s="15">
        <f t="shared" si="50"/>
        <v>4.211155387991536</v>
      </c>
      <c r="AS16" s="15">
        <f t="shared" si="51"/>
        <v>1.1735434783591543</v>
      </c>
      <c r="AT16" s="15" t="str">
        <f t="shared" si="52"/>
        <v>---</v>
      </c>
      <c r="AU16" s="15" t="str">
        <f t="shared" si="53"/>
        <v>---</v>
      </c>
    </row>
    <row r="17" spans="1:47" ht="15">
      <c r="A17" t="s">
        <v>49</v>
      </c>
      <c r="B17" s="27">
        <f>'Raw Plate Reader Measurements'!$P$7</f>
        <v>0.047</v>
      </c>
      <c r="C17" s="27">
        <f>'Raw Plate Reader Measurements'!$P$8</f>
        <v>0.047</v>
      </c>
      <c r="D17" s="27">
        <f>'Raw Plate Reader Measurements'!$P$9</f>
        <v>0.063</v>
      </c>
      <c r="E17" s="27">
        <f>'Raw Plate Reader Measurements'!$P$10</f>
        <v>0.065</v>
      </c>
      <c r="F17" s="3"/>
      <c r="G17" s="3"/>
      <c r="I17" s="27">
        <f>'Raw Plate Reader Measurements'!$E$7</f>
        <v>1216</v>
      </c>
      <c r="J17" s="27">
        <f>'Raw Plate Reader Measurements'!$E$8</f>
        <v>1181</v>
      </c>
      <c r="K17" s="27">
        <f>'Raw Plate Reader Measurements'!$E$9</f>
        <v>1163</v>
      </c>
      <c r="L17" s="27">
        <f>'Raw Plate Reader Measurements'!$E$10</f>
        <v>1115</v>
      </c>
      <c r="M17" s="3"/>
      <c r="N17" s="3"/>
      <c r="P17" s="4">
        <f aca="true" t="shared" si="82" ref="P17">IF(ISBLANK(B17),"---",B17-$B$9)</f>
        <v>-0.01475</v>
      </c>
      <c r="Q17" s="4">
        <f aca="true" t="shared" si="83" ref="Q17">IF(ISBLANK(C17),"---",C17-$B$9)</f>
        <v>-0.01475</v>
      </c>
      <c r="R17" s="4">
        <f aca="true" t="shared" si="84" ref="R17">IF(ISBLANK(D17),"---",D17-$B$9)</f>
        <v>0.0012500000000000011</v>
      </c>
      <c r="S17" s="4">
        <f aca="true" t="shared" si="85" ref="S17">IF(ISBLANK(E17),"---",E17-$B$9)</f>
        <v>0.003250000000000003</v>
      </c>
      <c r="T17" s="4" t="str">
        <f aca="true" t="shared" si="86" ref="T17">IF(ISBLANK(F17),"---",F17-$B$9)</f>
        <v>---</v>
      </c>
      <c r="U17" s="4" t="str">
        <f aca="true" t="shared" si="87" ref="U17">IF(ISBLANK(G17),"---",G17-$B$9)</f>
        <v>---</v>
      </c>
      <c r="W17" s="4">
        <f aca="true" t="shared" si="88" ref="W17">IF(ISBLANK(I17),"---",I17-$I$9)</f>
        <v>-153.5</v>
      </c>
      <c r="X17" s="4">
        <f aca="true" t="shared" si="89" ref="X17">IF(ISBLANK(J17),"---",J17-$I$9)</f>
        <v>-188.5</v>
      </c>
      <c r="Y17" s="4">
        <f aca="true" t="shared" si="90" ref="Y17">IF(ISBLANK(K17),"---",K17-$I$9)</f>
        <v>-206.5</v>
      </c>
      <c r="Z17" s="4">
        <f aca="true" t="shared" si="91" ref="Z17">IF(ISBLANK(L17),"---",L17-$I$9)</f>
        <v>-254.5</v>
      </c>
      <c r="AA17" s="4" t="str">
        <f aca="true" t="shared" si="92" ref="AA17">IF(ISBLANK(M17),"---",M17-$I$9)</f>
        <v>---</v>
      </c>
      <c r="AB17" s="4" t="str">
        <f aca="true" t="shared" si="93" ref="AB17">IF(ISBLANK(N17),"---",N17-$I$9)</f>
        <v>---</v>
      </c>
      <c r="AD17" s="15">
        <f aca="true" t="shared" si="94" ref="AD17">IF(AND(ISNUMBER(W17),ISNUMBER(P17)),(W17*$B$3)/(P17*$B$2),"---")</f>
        <v>0.7418340620925232</v>
      </c>
      <c r="AE17" s="15">
        <f aca="true" t="shared" si="95" ref="AE17">IF(AND(ISNUMBER(X17),ISNUMBER(Q17)),(X17*$B$3)/(Q17*$B$2),"---")</f>
        <v>0.910981893840004</v>
      </c>
      <c r="AF17" s="15">
        <f aca="true" t="shared" si="96" ref="AF17">IF(AND(ISNUMBER(Y17),ISNUMBER(R17)),(Y17*$B$3)/(R17*$B$2),"---")</f>
        <v>-11.776072046259607</v>
      </c>
      <c r="AG17" s="15">
        <f aca="true" t="shared" si="97" ref="AG17">IF(AND(ISNUMBER(Z17),ISNUMBER(S17)),(Z17*$B$3)/(S17*$B$2),"---")</f>
        <v>-5.582064324405047</v>
      </c>
      <c r="AH17" s="15" t="str">
        <f aca="true" t="shared" si="98" ref="AH17">IF(AND(ISNUMBER(AA17),ISNUMBER(T17)),(AA17*$B$3)/(T17*$B$2),"---")</f>
        <v>---</v>
      </c>
      <c r="AI17" s="15" t="str">
        <f aca="true" t="shared" si="99" ref="AI17">IF(AND(ISNUMBER(AB17),ISNUMBER(U17)),(AB17*$B$3)/(U17*$B$2),"---")</f>
        <v>---</v>
      </c>
      <c r="AK17" s="15">
        <f aca="true" t="shared" si="100" ref="AK17">AVERAGE(AD17:AI17)</f>
        <v>-3.926330103683031</v>
      </c>
      <c r="AL17" s="15">
        <f aca="true" t="shared" si="101" ref="AL17">STDEV(AD17:AI17)</f>
        <v>6.0429366044092365</v>
      </c>
      <c r="AM17" s="15" t="e">
        <f aca="true" t="shared" si="102" ref="AM17">GEOMEAN(AD17:AI17)</f>
        <v>#NUM!</v>
      </c>
      <c r="AN17" s="14" t="e">
        <f aca="true" t="shared" si="103" ref="AN17">EXP(STDEV(AP17:AU17))</f>
        <v>#NUM!</v>
      </c>
      <c r="AP17" s="15">
        <f aca="true" t="shared" si="104" ref="AP17">IF(ISNUMBER(AD17),LN(AD17),"---")</f>
        <v>-0.2986296968189184</v>
      </c>
      <c r="AQ17" s="15">
        <f aca="true" t="shared" si="105" ref="AQ17">IF(ISNUMBER(AE17),LN(AE17),"---")</f>
        <v>-0.09323225695810479</v>
      </c>
      <c r="AR17" s="15" t="e">
        <f aca="true" t="shared" si="106" ref="AR17">IF(ISNUMBER(AF17),LN(AF17),"---")</f>
        <v>#NUM!</v>
      </c>
      <c r="AS17" s="15" t="e">
        <f aca="true" t="shared" si="107" ref="AS17">IF(ISNUMBER(AG17),LN(AG17),"---")</f>
        <v>#NUM!</v>
      </c>
      <c r="AT17" s="15" t="str">
        <f aca="true" t="shared" si="108" ref="AT17">IF(ISNUMBER(AH17),LN(AH17),"---")</f>
        <v>---</v>
      </c>
      <c r="AU17" s="15" t="str">
        <f aca="true" t="shared" si="109" ref="AU17">IF(ISNUMBER(AI17),LN(AI17),"---")</f>
        <v>---</v>
      </c>
    </row>
    <row r="18" spans="1:47" ht="15">
      <c r="A18" t="s">
        <v>51</v>
      </c>
      <c r="B18" s="27">
        <f>'Raw Plate Reader Measurements'!$P$11</f>
        <v>0.041</v>
      </c>
      <c r="C18" s="27">
        <f>'Raw Plate Reader Measurements'!$P$12</f>
        <v>0.04</v>
      </c>
      <c r="D18" s="27">
        <f>'Raw Plate Reader Measurements'!$P$13</f>
        <v>0.064</v>
      </c>
      <c r="E18" s="27">
        <f>'Raw Plate Reader Measurements'!$P$14</f>
        <v>0.071</v>
      </c>
      <c r="F18" s="3"/>
      <c r="G18" s="3"/>
      <c r="I18" s="27">
        <f>'Raw Plate Reader Measurements'!$E$11</f>
        <v>1933</v>
      </c>
      <c r="J18" s="27">
        <f>'Raw Plate Reader Measurements'!$E$12</f>
        <v>1941</v>
      </c>
      <c r="K18" s="27">
        <f>'Raw Plate Reader Measurements'!$E$13</f>
        <v>1986</v>
      </c>
      <c r="L18" s="27">
        <f>'Raw Plate Reader Measurements'!$E$14</f>
        <v>1935</v>
      </c>
      <c r="M18" s="3"/>
      <c r="N18" s="3"/>
      <c r="P18" s="4">
        <f t="shared" si="32"/>
        <v>-0.020749999999999998</v>
      </c>
      <c r="Q18" s="4">
        <f t="shared" si="33"/>
        <v>-0.02175</v>
      </c>
      <c r="R18" s="4">
        <f t="shared" si="34"/>
        <v>0.002250000000000002</v>
      </c>
      <c r="S18" s="4">
        <f t="shared" si="35"/>
        <v>0.009249999999999994</v>
      </c>
      <c r="T18" s="4" t="str">
        <f t="shared" si="36"/>
        <v>---</v>
      </c>
      <c r="U18" s="4" t="str">
        <f t="shared" si="37"/>
        <v>---</v>
      </c>
      <c r="W18" s="4">
        <f t="shared" si="1"/>
        <v>563.5</v>
      </c>
      <c r="X18" s="4">
        <f t="shared" si="1"/>
        <v>571.5</v>
      </c>
      <c r="Y18" s="4">
        <f t="shared" si="1"/>
        <v>616.5</v>
      </c>
      <c r="Z18" s="4">
        <f t="shared" si="1"/>
        <v>565.5</v>
      </c>
      <c r="AA18" s="4" t="str">
        <f t="shared" si="1"/>
        <v>---</v>
      </c>
      <c r="AB18" s="4" t="str">
        <f t="shared" si="1"/>
        <v>---</v>
      </c>
      <c r="AD18" s="15">
        <f t="shared" si="38"/>
        <v>-1.9358256069509887</v>
      </c>
      <c r="AE18" s="15">
        <f t="shared" si="39"/>
        <v>-1.8730414334244445</v>
      </c>
      <c r="AF18" s="15">
        <f t="shared" si="40"/>
        <v>19.531741771641236</v>
      </c>
      <c r="AG18" s="15">
        <f t="shared" si="41"/>
        <v>4.357940411072454</v>
      </c>
      <c r="AH18" s="15" t="str">
        <f t="shared" si="42"/>
        <v>---</v>
      </c>
      <c r="AI18" s="15" t="str">
        <f t="shared" si="43"/>
        <v>---</v>
      </c>
      <c r="AK18" s="15">
        <f t="shared" si="44"/>
        <v>5.020203785584565</v>
      </c>
      <c r="AL18" s="15">
        <f t="shared" si="45"/>
        <v>10.11478294473317</v>
      </c>
      <c r="AM18" s="15" t="e">
        <f t="shared" si="46"/>
        <v>#NUM!</v>
      </c>
      <c r="AN18" s="14" t="e">
        <f t="shared" si="47"/>
        <v>#NUM!</v>
      </c>
      <c r="AP18" s="15" t="e">
        <f t="shared" si="48"/>
        <v>#NUM!</v>
      </c>
      <c r="AQ18" s="15" t="e">
        <f t="shared" si="49"/>
        <v>#NUM!</v>
      </c>
      <c r="AR18" s="15">
        <f t="shared" si="50"/>
        <v>2.972040925327728</v>
      </c>
      <c r="AS18" s="15">
        <f t="shared" si="51"/>
        <v>1.4719995629715004</v>
      </c>
      <c r="AT18" s="15" t="str">
        <f t="shared" si="52"/>
        <v>---</v>
      </c>
      <c r="AU18" s="15" t="str">
        <f t="shared" si="53"/>
        <v>---</v>
      </c>
    </row>
    <row r="19" spans="1:47" ht="15">
      <c r="A19" t="s">
        <v>52</v>
      </c>
      <c r="B19" s="27">
        <f>'Raw Plate Reader Measurements'!$Q$7</f>
        <v>0.036</v>
      </c>
      <c r="C19" s="27">
        <f>'Raw Plate Reader Measurements'!$Q$8</f>
        <v>0.036</v>
      </c>
      <c r="D19" s="27">
        <f>'Raw Plate Reader Measurements'!$Q$9</f>
        <v>0.058</v>
      </c>
      <c r="E19" s="27">
        <f>'Raw Plate Reader Measurements'!$Q$10</f>
        <v>0.056</v>
      </c>
      <c r="F19" s="3"/>
      <c r="G19" s="3"/>
      <c r="I19" s="27">
        <f>'Raw Plate Reader Measurements'!$F$7</f>
        <v>1062</v>
      </c>
      <c r="J19" s="27">
        <f>'Raw Plate Reader Measurements'!$F$8</f>
        <v>1128</v>
      </c>
      <c r="K19" s="27">
        <f>'Raw Plate Reader Measurements'!$F$9</f>
        <v>1000</v>
      </c>
      <c r="L19" s="27">
        <f>'Raw Plate Reader Measurements'!$F$10</f>
        <v>987</v>
      </c>
      <c r="M19" s="3"/>
      <c r="N19" s="3"/>
      <c r="P19" s="4">
        <f aca="true" t="shared" si="110" ref="P19">IF(ISBLANK(B19),"---",B19-$B$9)</f>
        <v>-0.025750000000000002</v>
      </c>
      <c r="Q19" s="4">
        <f aca="true" t="shared" si="111" ref="Q19">IF(ISBLANK(C19),"---",C19-$B$9)</f>
        <v>-0.025750000000000002</v>
      </c>
      <c r="R19" s="4">
        <f aca="true" t="shared" si="112" ref="R19">IF(ISBLANK(D19),"---",D19-$B$9)</f>
        <v>-0.0037499999999999964</v>
      </c>
      <c r="S19" s="4">
        <f aca="true" t="shared" si="113" ref="S19">IF(ISBLANK(E19),"---",E19-$B$9)</f>
        <v>-0.005749999999999998</v>
      </c>
      <c r="T19" s="4" t="str">
        <f aca="true" t="shared" si="114" ref="T19">IF(ISBLANK(F19),"---",F19-$B$9)</f>
        <v>---</v>
      </c>
      <c r="U19" s="4" t="str">
        <f aca="true" t="shared" si="115" ref="U19">IF(ISBLANK(G19),"---",G19-$B$9)</f>
        <v>---</v>
      </c>
      <c r="W19" s="4">
        <f aca="true" t="shared" si="116" ref="W19">IF(ISBLANK(I19),"---",I19-$I$9)</f>
        <v>-307.5</v>
      </c>
      <c r="X19" s="4">
        <f aca="true" t="shared" si="117" ref="X19">IF(ISBLANK(J19),"---",J19-$I$9)</f>
        <v>-241.5</v>
      </c>
      <c r="Y19" s="4">
        <f aca="true" t="shared" si="118" ref="Y19">IF(ISBLANK(K19),"---",K19-$I$9)</f>
        <v>-369.5</v>
      </c>
      <c r="Z19" s="4">
        <f aca="true" t="shared" si="119" ref="Z19">IF(ISBLANK(L19),"---",L19-$I$9)</f>
        <v>-382.5</v>
      </c>
      <c r="AA19" s="4" t="str">
        <f aca="true" t="shared" si="120" ref="AA19">IF(ISBLANK(M19),"---",M19-$I$9)</f>
        <v>---</v>
      </c>
      <c r="AB19" s="4" t="str">
        <f aca="true" t="shared" si="121" ref="AB19">IF(ISBLANK(N19),"---",N19-$I$9)</f>
        <v>---</v>
      </c>
      <c r="AD19" s="15">
        <f aca="true" t="shared" si="122" ref="AD19">IF(AND(ISNUMBER(W19),ISNUMBER(P19)),(W19*$B$3)/(P19*$B$2),"---")</f>
        <v>0.8512522988845135</v>
      </c>
      <c r="AE19" s="15">
        <f aca="true" t="shared" si="123" ref="AE19">IF(AND(ISNUMBER(X19),ISNUMBER(Q19)),(X19*$B$3)/(Q19*$B$2),"---")</f>
        <v>0.6685444883922277</v>
      </c>
      <c r="AF19" s="15">
        <f aca="true" t="shared" si="124" ref="AF19">IF(AND(ISNUMBER(Y19),ISNUMBER(R19)),(Y19*$B$3)/(R19*$B$2),"---")</f>
        <v>7.023823440020875</v>
      </c>
      <c r="AG19" s="15">
        <f aca="true" t="shared" si="125" ref="AG19">IF(AND(ISNUMBER(Z19),ISNUMBER(S19)),(Z19*$B$3)/(S19*$B$2),"---")</f>
        <v>4.741917631007795</v>
      </c>
      <c r="AH19" s="15" t="str">
        <f aca="true" t="shared" si="126" ref="AH19">IF(AND(ISNUMBER(AA19),ISNUMBER(T19)),(AA19*$B$3)/(T19*$B$2),"---")</f>
        <v>---</v>
      </c>
      <c r="AI19" s="15" t="str">
        <f aca="true" t="shared" si="127" ref="AI19">IF(AND(ISNUMBER(AB19),ISNUMBER(U19)),(AB19*$B$3)/(U19*$B$2),"---")</f>
        <v>---</v>
      </c>
      <c r="AK19" s="15">
        <f aca="true" t="shared" si="128" ref="AK19">AVERAGE(AD19:AI19)</f>
        <v>3.3213844645763526</v>
      </c>
      <c r="AL19" s="15">
        <f aca="true" t="shared" si="129" ref="AL19">STDEV(AD19:AI19)</f>
        <v>3.101885539423211</v>
      </c>
      <c r="AM19" s="15">
        <f aca="true" t="shared" si="130" ref="AM19">GEOMEAN(AD19:AI19)</f>
        <v>2.0865512224008547</v>
      </c>
      <c r="AN19" s="14">
        <f aca="true" t="shared" si="131" ref="AN19">EXP(STDEV(AP19:AU19))</f>
        <v>3.2862346304480132</v>
      </c>
      <c r="AP19" s="15">
        <f aca="true" t="shared" si="132" ref="AP19">IF(ISNUMBER(AD19),LN(AD19),"---")</f>
        <v>-0.16104672092351413</v>
      </c>
      <c r="AQ19" s="15">
        <f aca="true" t="shared" si="133" ref="AQ19">IF(ISNUMBER(AE19),LN(AE19),"---")</f>
        <v>-0.4026523350774593</v>
      </c>
      <c r="AR19" s="15">
        <f aca="true" t="shared" si="134" ref="AR19">IF(ISNUMBER(AF19),LN(AF19),"---")</f>
        <v>1.9493077193455963</v>
      </c>
      <c r="AS19" s="15">
        <f aca="true" t="shared" si="135" ref="AS19">IF(ISNUMBER(AG19),LN(AG19),"---")</f>
        <v>1.5564416173969904</v>
      </c>
      <c r="AT19" s="15" t="str">
        <f aca="true" t="shared" si="136" ref="AT19">IF(ISNUMBER(AH19),LN(AH19),"---")</f>
        <v>---</v>
      </c>
      <c r="AU19" s="15" t="str">
        <f aca="true" t="shared" si="137" ref="AU19">IF(ISNUMBER(AI19),LN(AI19),"---")</f>
        <v>---</v>
      </c>
    </row>
    <row r="20" spans="1:47" ht="15">
      <c r="A20" t="s">
        <v>53</v>
      </c>
      <c r="B20" s="27">
        <f>'Raw Plate Reader Measurements'!$Q$11</f>
        <v>0.046</v>
      </c>
      <c r="C20" s="27">
        <f>'Raw Plate Reader Measurements'!$Q$12</f>
        <v>0.045</v>
      </c>
      <c r="D20" s="27">
        <f>'Raw Plate Reader Measurements'!$Q$13</f>
        <v>0.073</v>
      </c>
      <c r="E20" s="27">
        <f>'Raw Plate Reader Measurements'!$Q$14</f>
        <v>0.081</v>
      </c>
      <c r="F20" s="3"/>
      <c r="G20" s="3"/>
      <c r="I20" s="27">
        <f>'Raw Plate Reader Measurements'!$F$11</f>
        <v>1220</v>
      </c>
      <c r="J20" s="27">
        <f>'Raw Plate Reader Measurements'!$F$12</f>
        <v>1173</v>
      </c>
      <c r="K20" s="27">
        <f>'Raw Plate Reader Measurements'!$F$13</f>
        <v>1149</v>
      </c>
      <c r="L20" s="27">
        <f>'Raw Plate Reader Measurements'!$F$14</f>
        <v>1143</v>
      </c>
      <c r="M20" s="3"/>
      <c r="N20" s="3"/>
      <c r="P20" s="4">
        <f t="shared" si="32"/>
        <v>-0.01575</v>
      </c>
      <c r="Q20" s="4">
        <f t="shared" si="33"/>
        <v>-0.01675</v>
      </c>
      <c r="R20" s="4">
        <f t="shared" si="34"/>
        <v>0.011249999999999996</v>
      </c>
      <c r="S20" s="4">
        <f t="shared" si="35"/>
        <v>0.019250000000000003</v>
      </c>
      <c r="T20" s="4" t="str">
        <f t="shared" si="36"/>
        <v>---</v>
      </c>
      <c r="U20" s="4" t="str">
        <f t="shared" si="37"/>
        <v>---</v>
      </c>
      <c r="W20" s="4">
        <f t="shared" si="1"/>
        <v>-149.5</v>
      </c>
      <c r="X20" s="4">
        <f t="shared" si="1"/>
        <v>-196.5</v>
      </c>
      <c r="Y20" s="4">
        <f t="shared" si="1"/>
        <v>-220.5</v>
      </c>
      <c r="Z20" s="4">
        <f t="shared" si="1"/>
        <v>-226.5</v>
      </c>
      <c r="AA20" s="4" t="str">
        <f t="shared" si="1"/>
        <v>---</v>
      </c>
      <c r="AB20" s="4" t="str">
        <f t="shared" si="1"/>
        <v>---</v>
      </c>
      <c r="AD20" s="15">
        <f t="shared" si="38"/>
        <v>0.6766296825073265</v>
      </c>
      <c r="AE20" s="15">
        <f t="shared" si="39"/>
        <v>0.8362538965306692</v>
      </c>
      <c r="AF20" s="15">
        <f t="shared" si="40"/>
        <v>-1.3971610902341922</v>
      </c>
      <c r="AG20" s="15">
        <f t="shared" si="41"/>
        <v>-0.8387410202439554</v>
      </c>
      <c r="AH20" s="15" t="str">
        <f t="shared" si="42"/>
        <v>---</v>
      </c>
      <c r="AI20" s="15" t="str">
        <f t="shared" si="43"/>
        <v>---</v>
      </c>
      <c r="AK20" s="15">
        <f t="shared" si="44"/>
        <v>-0.18075463286003796</v>
      </c>
      <c r="AL20" s="15">
        <f t="shared" si="45"/>
        <v>1.107851519626388</v>
      </c>
      <c r="AM20" s="15" t="e">
        <f t="shared" si="46"/>
        <v>#NUM!</v>
      </c>
      <c r="AN20" s="14" t="e">
        <f t="shared" si="47"/>
        <v>#NUM!</v>
      </c>
      <c r="AP20" s="15">
        <f t="shared" si="48"/>
        <v>-0.3906311535012424</v>
      </c>
      <c r="AQ20" s="15">
        <f t="shared" si="49"/>
        <v>-0.178823008022101</v>
      </c>
      <c r="AR20" s="15" t="e">
        <f t="shared" si="50"/>
        <v>#NUM!</v>
      </c>
      <c r="AS20" s="15" t="e">
        <f t="shared" si="51"/>
        <v>#NUM!</v>
      </c>
      <c r="AT20" s="15" t="str">
        <f t="shared" si="52"/>
        <v>---</v>
      </c>
      <c r="AU20" s="15" t="str">
        <f t="shared" si="53"/>
        <v>---</v>
      </c>
    </row>
    <row r="21" spans="1:47" ht="15">
      <c r="A21" t="s">
        <v>54</v>
      </c>
      <c r="B21" s="27">
        <f>'Raw Plate Reader Measurements'!$R$7</f>
        <v>0.048</v>
      </c>
      <c r="C21" s="27">
        <f>'Raw Plate Reader Measurements'!$R$8</f>
        <v>0.048</v>
      </c>
      <c r="D21" s="27">
        <f>'Raw Plate Reader Measurements'!$R$9</f>
        <v>0.07</v>
      </c>
      <c r="E21" s="27">
        <f>'Raw Plate Reader Measurements'!$R$10</f>
        <v>0.074</v>
      </c>
      <c r="F21" s="3"/>
      <c r="G21" s="3"/>
      <c r="I21" s="27">
        <f>'Raw Plate Reader Measurements'!$G$7</f>
        <v>1187</v>
      </c>
      <c r="J21" s="27">
        <f>'Raw Plate Reader Measurements'!$G$8</f>
        <v>1223</v>
      </c>
      <c r="K21" s="27">
        <f>'Raw Plate Reader Measurements'!$G$9</f>
        <v>1119</v>
      </c>
      <c r="L21" s="27">
        <f>'Raw Plate Reader Measurements'!$G$10</f>
        <v>1154</v>
      </c>
      <c r="M21" s="3"/>
      <c r="N21" s="3"/>
      <c r="P21" s="4">
        <f aca="true" t="shared" si="138" ref="P21">IF(ISBLANK(B21),"---",B21-$B$9)</f>
        <v>-0.013749999999999998</v>
      </c>
      <c r="Q21" s="4">
        <f aca="true" t="shared" si="139" ref="Q21">IF(ISBLANK(C21),"---",C21-$B$9)</f>
        <v>-0.013749999999999998</v>
      </c>
      <c r="R21" s="4">
        <f aca="true" t="shared" si="140" ref="R21">IF(ISBLANK(D21),"---",D21-$B$9)</f>
        <v>0.008250000000000007</v>
      </c>
      <c r="S21" s="4">
        <f aca="true" t="shared" si="141" ref="S21">IF(ISBLANK(E21),"---",E21-$B$9)</f>
        <v>0.012249999999999997</v>
      </c>
      <c r="T21" s="4" t="str">
        <f aca="true" t="shared" si="142" ref="T21">IF(ISBLANK(F21),"---",F21-$B$9)</f>
        <v>---</v>
      </c>
      <c r="U21" s="4" t="str">
        <f aca="true" t="shared" si="143" ref="U21">IF(ISBLANK(G21),"---",G21-$B$9)</f>
        <v>---</v>
      </c>
      <c r="W21" s="4">
        <f aca="true" t="shared" si="144" ref="W21">IF(ISBLANK(I21),"---",I21-$I$9)</f>
        <v>-182.5</v>
      </c>
      <c r="X21" s="4">
        <f aca="true" t="shared" si="145" ref="X21">IF(ISBLANK(J21),"---",J21-$I$9)</f>
        <v>-146.5</v>
      </c>
      <c r="Y21" s="4">
        <f aca="true" t="shared" si="146" ref="Y21">IF(ISBLANK(K21),"---",K21-$I$9)</f>
        <v>-250.5</v>
      </c>
      <c r="Z21" s="4">
        <f aca="true" t="shared" si="147" ref="Z21">IF(ISBLANK(L21),"---",L21-$I$9)</f>
        <v>-215.5</v>
      </c>
      <c r="AA21" s="4" t="str">
        <f aca="true" t="shared" si="148" ref="AA21">IF(ISBLANK(M21),"---",M21-$I$9)</f>
        <v>---</v>
      </c>
      <c r="AB21" s="4" t="str">
        <f aca="true" t="shared" si="149" ref="AB21">IF(ISBLANK(N21),"---",N21-$I$9)</f>
        <v>---</v>
      </c>
      <c r="AD21" s="15">
        <f aca="true" t="shared" si="150" ref="AD21">IF(AND(ISNUMBER(W21),ISNUMBER(P21)),(W21*$B$3)/(P21*$B$2),"---")</f>
        <v>0.946129495242078</v>
      </c>
      <c r="AE21" s="15">
        <f aca="true" t="shared" si="151" ref="AE21">IF(AND(ISNUMBER(X21),ISNUMBER(Q21)),(X21*$B$3)/(Q21*$B$2),"---")</f>
        <v>0.7594957317970654</v>
      </c>
      <c r="AF21" s="15">
        <f aca="true" t="shared" si="152" ref="AF21">IF(AND(ISNUMBER(Y21),ISNUMBER(R21)),(Y21*$B$3)/(R21*$B$2),"---")</f>
        <v>-2.1644332288414643</v>
      </c>
      <c r="AG21" s="15">
        <f aca="true" t="shared" si="153" ref="AG21">IF(AND(ISNUMBER(Z21),ISNUMBER(S21)),(Z21*$B$3)/(S21*$B$2),"---")</f>
        <v>-1.254011724054429</v>
      </c>
      <c r="AH21" s="15" t="str">
        <f aca="true" t="shared" si="154" ref="AH21">IF(AND(ISNUMBER(AA21),ISNUMBER(T21)),(AA21*$B$3)/(T21*$B$2),"---")</f>
        <v>---</v>
      </c>
      <c r="AI21" s="15" t="str">
        <f aca="true" t="shared" si="155" ref="AI21">IF(AND(ISNUMBER(AB21),ISNUMBER(U21)),(AB21*$B$3)/(U21*$B$2),"---")</f>
        <v>---</v>
      </c>
      <c r="AK21" s="15">
        <f aca="true" t="shared" si="156" ref="AK21">AVERAGE(AD21:AI21)</f>
        <v>-0.4282049314641875</v>
      </c>
      <c r="AL21" s="15">
        <f aca="true" t="shared" si="157" ref="AL21">STDEV(AD21:AI21)</f>
        <v>1.5270749317178294</v>
      </c>
      <c r="AM21" s="15" t="e">
        <f aca="true" t="shared" si="158" ref="AM21">GEOMEAN(AD21:AI21)</f>
        <v>#NUM!</v>
      </c>
      <c r="AN21" s="14" t="e">
        <f aca="true" t="shared" si="159" ref="AN21">EXP(STDEV(AP21:AU21))</f>
        <v>#NUM!</v>
      </c>
      <c r="AP21" s="15">
        <f aca="true" t="shared" si="160" ref="AP21">IF(ISNUMBER(AD21),LN(AD21),"---")</f>
        <v>-0.05537583215037551</v>
      </c>
      <c r="AQ21" s="15">
        <f aca="true" t="shared" si="161" ref="AQ21">IF(ISNUMBER(AE21),LN(AE21),"---")</f>
        <v>-0.2751005767157996</v>
      </c>
      <c r="AR21" s="15" t="e">
        <f aca="true" t="shared" si="162" ref="AR21">IF(ISNUMBER(AF21),LN(AF21),"---")</f>
        <v>#NUM!</v>
      </c>
      <c r="AS21" s="15" t="e">
        <f aca="true" t="shared" si="163" ref="AS21">IF(ISNUMBER(AG21),LN(AG21),"---")</f>
        <v>#NUM!</v>
      </c>
      <c r="AT21" s="15" t="str">
        <f aca="true" t="shared" si="164" ref="AT21">IF(ISNUMBER(AH21),LN(AH21),"---")</f>
        <v>---</v>
      </c>
      <c r="AU21" s="15" t="str">
        <f aca="true" t="shared" si="165" ref="AU21">IF(ISNUMBER(AI21),LN(AI21),"---")</f>
        <v>---</v>
      </c>
    </row>
    <row r="22" spans="1:47" ht="15">
      <c r="A22" t="s">
        <v>55</v>
      </c>
      <c r="B22" s="27">
        <f>'Raw Plate Reader Measurements'!$R$11</f>
        <v>0.043</v>
      </c>
      <c r="C22" s="27">
        <f>'Raw Plate Reader Measurements'!$R$12</f>
        <v>0.043</v>
      </c>
      <c r="D22" s="27">
        <f>'Raw Plate Reader Measurements'!$R$13</f>
        <v>0.073</v>
      </c>
      <c r="E22" s="27">
        <f>'Raw Plate Reader Measurements'!$R$14</f>
        <v>0.08</v>
      </c>
      <c r="F22" s="3"/>
      <c r="G22" s="3"/>
      <c r="I22" s="27">
        <f>'Raw Plate Reader Measurements'!$G$11</f>
        <v>1318</v>
      </c>
      <c r="J22" s="27">
        <f>'Raw Plate Reader Measurements'!$G$12</f>
        <v>1300</v>
      </c>
      <c r="K22" s="27">
        <f>'Raw Plate Reader Measurements'!$G$13</f>
        <v>1279</v>
      </c>
      <c r="L22" s="27">
        <f>'Raw Plate Reader Measurements'!$G$14</f>
        <v>1321</v>
      </c>
      <c r="M22" s="3"/>
      <c r="N22" s="3"/>
      <c r="P22" s="4">
        <f t="shared" si="32"/>
        <v>-0.018750000000000003</v>
      </c>
      <c r="Q22" s="4">
        <f t="shared" si="33"/>
        <v>-0.018750000000000003</v>
      </c>
      <c r="R22" s="4">
        <f t="shared" si="34"/>
        <v>0.011249999999999996</v>
      </c>
      <c r="S22" s="4">
        <f t="shared" si="35"/>
        <v>0.018250000000000002</v>
      </c>
      <c r="T22" s="4" t="str">
        <f t="shared" si="36"/>
        <v>---</v>
      </c>
      <c r="U22" s="4" t="str">
        <f t="shared" si="37"/>
        <v>---</v>
      </c>
      <c r="W22" s="4">
        <f t="shared" si="1"/>
        <v>-51.5</v>
      </c>
      <c r="X22" s="4">
        <f t="shared" si="1"/>
        <v>-69.5</v>
      </c>
      <c r="Y22" s="4">
        <f t="shared" si="1"/>
        <v>-90.5</v>
      </c>
      <c r="Z22" s="4">
        <f t="shared" si="1"/>
        <v>-48.5</v>
      </c>
      <c r="AA22" s="4" t="str">
        <f t="shared" si="1"/>
        <v>---</v>
      </c>
      <c r="AB22" s="4" t="str">
        <f t="shared" si="1"/>
        <v>---</v>
      </c>
      <c r="AD22" s="15">
        <f t="shared" si="38"/>
        <v>0.19579264257703638</v>
      </c>
      <c r="AE22" s="15">
        <f t="shared" si="39"/>
        <v>0.2642250225068743</v>
      </c>
      <c r="AF22" s="15">
        <f t="shared" si="40"/>
        <v>-0.5734379984861424</v>
      </c>
      <c r="AG22" s="15">
        <f t="shared" si="41"/>
        <v>-0.18943895128979116</v>
      </c>
      <c r="AH22" s="15" t="str">
        <f t="shared" si="42"/>
        <v>---</v>
      </c>
      <c r="AI22" s="15" t="str">
        <f t="shared" si="43"/>
        <v>---</v>
      </c>
      <c r="AK22" s="15">
        <f t="shared" si="44"/>
        <v>-0.07571482117300572</v>
      </c>
      <c r="AL22" s="15">
        <f t="shared" si="45"/>
        <v>0.38727119662177534</v>
      </c>
      <c r="AM22" s="15" t="e">
        <f t="shared" si="46"/>
        <v>#NUM!</v>
      </c>
      <c r="AN22" s="14" t="e">
        <f t="shared" si="47"/>
        <v>#NUM!</v>
      </c>
      <c r="AP22" s="15">
        <f t="shared" si="48"/>
        <v>-1.6306991258070709</v>
      </c>
      <c r="AQ22" s="15">
        <f t="shared" si="49"/>
        <v>-1.330954180906015</v>
      </c>
      <c r="AR22" s="15" t="e">
        <f t="shared" si="50"/>
        <v>#NUM!</v>
      </c>
      <c r="AS22" s="15" t="e">
        <f t="shared" si="51"/>
        <v>#NUM!</v>
      </c>
      <c r="AT22" s="15" t="str">
        <f t="shared" si="52"/>
        <v>---</v>
      </c>
      <c r="AU22" s="15" t="str">
        <f t="shared" si="53"/>
        <v>---</v>
      </c>
    </row>
    <row r="23" spans="1:47" ht="15">
      <c r="A23" t="s">
        <v>56</v>
      </c>
      <c r="B23" s="27">
        <f>'Raw Plate Reader Measurements'!$S$7</f>
        <v>0.047</v>
      </c>
      <c r="C23" s="27">
        <f>'Raw Plate Reader Measurements'!$S$8</f>
        <v>0.048</v>
      </c>
      <c r="D23" s="27">
        <f>'Raw Plate Reader Measurements'!$S$9</f>
        <v>0.054</v>
      </c>
      <c r="E23" s="27">
        <f>'Raw Plate Reader Measurements'!$S$10</f>
        <v>0.057</v>
      </c>
      <c r="F23" s="3"/>
      <c r="G23" s="3"/>
      <c r="I23" s="27">
        <f>'Raw Plate Reader Measurements'!$H$7</f>
        <v>1089</v>
      </c>
      <c r="J23" s="27">
        <f>'Raw Plate Reader Measurements'!$H$8</f>
        <v>1112</v>
      </c>
      <c r="K23" s="27">
        <f>'Raw Plate Reader Measurements'!$H$9</f>
        <v>1010</v>
      </c>
      <c r="L23" s="27">
        <f>'Raw Plate Reader Measurements'!$H$10</f>
        <v>1020</v>
      </c>
      <c r="M23" s="3"/>
      <c r="N23" s="3"/>
      <c r="P23" s="4">
        <f aca="true" t="shared" si="166" ref="P23">IF(ISBLANK(B23),"---",B23-$B$9)</f>
        <v>-0.01475</v>
      </c>
      <c r="Q23" s="4">
        <f aca="true" t="shared" si="167" ref="Q23">IF(ISBLANK(C23),"---",C23-$B$9)</f>
        <v>-0.013749999999999998</v>
      </c>
      <c r="R23" s="4">
        <f aca="true" t="shared" si="168" ref="R23">IF(ISBLANK(D23),"---",D23-$B$9)</f>
        <v>-0.00775</v>
      </c>
      <c r="S23" s="4">
        <f aca="true" t="shared" si="169" ref="S23">IF(ISBLANK(E23),"---",E23-$B$9)</f>
        <v>-0.004749999999999997</v>
      </c>
      <c r="T23" s="4" t="str">
        <f aca="true" t="shared" si="170" ref="T23">IF(ISBLANK(F23),"---",F23-$B$9)</f>
        <v>---</v>
      </c>
      <c r="U23" s="4" t="str">
        <f aca="true" t="shared" si="171" ref="U23">IF(ISBLANK(G23),"---",G23-$B$9)</f>
        <v>---</v>
      </c>
      <c r="W23" s="4">
        <f aca="true" t="shared" si="172" ref="W23">IF(ISBLANK(I23),"---",I23-$I$9)</f>
        <v>-280.5</v>
      </c>
      <c r="X23" s="4">
        <f aca="true" t="shared" si="173" ref="X23">IF(ISBLANK(J23),"---",J23-$I$9)</f>
        <v>-257.5</v>
      </c>
      <c r="Y23" s="4">
        <f aca="true" t="shared" si="174" ref="Y23">IF(ISBLANK(K23),"---",K23-$I$9)</f>
        <v>-359.5</v>
      </c>
      <c r="Z23" s="4">
        <f aca="true" t="shared" si="175" ref="Z23">IF(ISBLANK(L23),"---",L23-$I$9)</f>
        <v>-349.5</v>
      </c>
      <c r="AA23" s="4" t="str">
        <f aca="true" t="shared" si="176" ref="AA23">IF(ISBLANK(M23),"---",M23-$I$9)</f>
        <v>---</v>
      </c>
      <c r="AB23" s="4" t="str">
        <f aca="true" t="shared" si="177" ref="AB23">IF(ISBLANK(N23),"---",N23-$I$9)</f>
        <v>---</v>
      </c>
      <c r="AD23" s="15">
        <f aca="true" t="shared" si="178" ref="AD23">IF(AND(ISNUMBER(W23),ISNUMBER(P23)),(W23*$B$3)/(P23*$B$2),"---")</f>
        <v>1.3555990515762395</v>
      </c>
      <c r="AE23" s="15">
        <f aca="true" t="shared" si="179" ref="AE23">IF(AND(ISNUMBER(X23),ISNUMBER(Q23)),(X23*$B$3)/(Q23*$B$2),"---")</f>
        <v>1.3349498357525211</v>
      </c>
      <c r="AF23" s="15">
        <f aca="true" t="shared" si="180" ref="AF23">IF(AND(ISNUMBER(Y23),ISNUMBER(R23)),(Y23*$B$3)/(R23*$B$2),"---")</f>
        <v>3.306645239889348</v>
      </c>
      <c r="AG23" s="15">
        <f aca="true" t="shared" si="181" ref="AG23">IF(AND(ISNUMBER(Z23),ISNUMBER(S23)),(Z23*$B$3)/(S23*$B$2),"---")</f>
        <v>5.244981751201399</v>
      </c>
      <c r="AH23" s="15" t="str">
        <f aca="true" t="shared" si="182" ref="AH23">IF(AND(ISNUMBER(AA23),ISNUMBER(T23)),(AA23*$B$3)/(T23*$B$2),"---")</f>
        <v>---</v>
      </c>
      <c r="AI23" s="15" t="str">
        <f aca="true" t="shared" si="183" ref="AI23">IF(AND(ISNUMBER(AB23),ISNUMBER(U23)),(AB23*$B$3)/(U23*$B$2),"---")</f>
        <v>---</v>
      </c>
      <c r="AK23" s="15">
        <f aca="true" t="shared" si="184" ref="AK23">AVERAGE(AD23:AI23)</f>
        <v>2.810543969604877</v>
      </c>
      <c r="AL23" s="15">
        <f aca="true" t="shared" si="185" ref="AL23">STDEV(AD23:AI23)</f>
        <v>1.8678728137643015</v>
      </c>
      <c r="AM23" s="15">
        <f aca="true" t="shared" si="186" ref="AM23">GEOMEAN(AD23:AI23)</f>
        <v>2.3669111026068395</v>
      </c>
      <c r="AN23" s="14">
        <f aca="true" t="shared" si="187" ref="AN23">EXP(STDEV(AP23:AU23))</f>
        <v>1.9720929659860555</v>
      </c>
      <c r="AP23" s="15">
        <f aca="true" t="shared" si="188" ref="AP23">IF(ISNUMBER(AD23),LN(AD23),"---")</f>
        <v>0.3042434611165808</v>
      </c>
      <c r="AQ23" s="15">
        <f aca="true" t="shared" si="189" ref="AQ23">IF(ISNUMBER(AE23),LN(AE23),"---")</f>
        <v>0.2888937149308692</v>
      </c>
      <c r="AR23" s="15">
        <f aca="true" t="shared" si="190" ref="AR23">IF(ISNUMBER(AF23),LN(AF23),"---")</f>
        <v>1.1959341527355043</v>
      </c>
      <c r="AS23" s="15">
        <f aca="true" t="shared" si="191" ref="AS23">IF(ISNUMBER(AG23),LN(AG23),"---")</f>
        <v>1.657271762566974</v>
      </c>
      <c r="AT23" s="15" t="str">
        <f aca="true" t="shared" si="192" ref="AT23">IF(ISNUMBER(AH23),LN(AH23),"---")</f>
        <v>---</v>
      </c>
      <c r="AU23" s="15" t="str">
        <f aca="true" t="shared" si="193" ref="AU23">IF(ISNUMBER(AI23),LN(AI23),"---")</f>
        <v>---</v>
      </c>
    </row>
    <row r="24" spans="1:47" ht="15">
      <c r="A24" t="s">
        <v>57</v>
      </c>
      <c r="B24" s="27">
        <f>'Raw Plate Reader Measurements'!$S$11</f>
        <v>0.051</v>
      </c>
      <c r="C24" s="27">
        <f>'Raw Plate Reader Measurements'!$S$12</f>
        <v>0.051</v>
      </c>
      <c r="D24" s="27">
        <f>'Raw Plate Reader Measurements'!$S$13</f>
        <v>0.078</v>
      </c>
      <c r="E24" s="27">
        <f>'Raw Plate Reader Measurements'!$S$14</f>
        <v>0.082</v>
      </c>
      <c r="F24" s="3"/>
      <c r="G24" s="3"/>
      <c r="I24" s="27">
        <f>'Raw Plate Reader Measurements'!$H$11</f>
        <v>1206</v>
      </c>
      <c r="J24" s="27">
        <f>'Raw Plate Reader Measurements'!$H$12</f>
        <v>1310</v>
      </c>
      <c r="K24" s="27">
        <f>'Raw Plate Reader Measurements'!$H$13</f>
        <v>1181</v>
      </c>
      <c r="L24" s="27">
        <f>'Raw Plate Reader Measurements'!$H$14</f>
        <v>1197</v>
      </c>
      <c r="M24" s="3"/>
      <c r="N24" s="3"/>
      <c r="P24" s="4">
        <f t="shared" si="32"/>
        <v>-0.010750000000000003</v>
      </c>
      <c r="Q24" s="4">
        <f t="shared" si="33"/>
        <v>-0.010750000000000003</v>
      </c>
      <c r="R24" s="4">
        <f t="shared" si="34"/>
        <v>0.01625</v>
      </c>
      <c r="S24" s="4">
        <f t="shared" si="35"/>
        <v>0.020250000000000004</v>
      </c>
      <c r="T24" s="4" t="str">
        <f t="shared" si="36"/>
        <v>---</v>
      </c>
      <c r="U24" s="4" t="str">
        <f t="shared" si="37"/>
        <v>---</v>
      </c>
      <c r="W24" s="4">
        <f t="shared" si="1"/>
        <v>-163.5</v>
      </c>
      <c r="X24" s="4">
        <f t="shared" si="1"/>
        <v>-59.5</v>
      </c>
      <c r="Y24" s="4">
        <f t="shared" si="1"/>
        <v>-188.5</v>
      </c>
      <c r="Z24" s="4">
        <f t="shared" si="1"/>
        <v>-172.5</v>
      </c>
      <c r="AA24" s="4" t="str">
        <f t="shared" si="1"/>
        <v>---</v>
      </c>
      <c r="AB24" s="4" t="str">
        <f t="shared" si="1"/>
        <v>---</v>
      </c>
      <c r="AD24" s="15">
        <f t="shared" si="38"/>
        <v>1.0841757866791186</v>
      </c>
      <c r="AE24" s="15">
        <f t="shared" si="39"/>
        <v>0.39454715172726335</v>
      </c>
      <c r="AF24" s="15">
        <f t="shared" si="40"/>
        <v>-0.826891257485542</v>
      </c>
      <c r="AG24" s="15">
        <f t="shared" si="41"/>
        <v>-0.6072317663527287</v>
      </c>
      <c r="AH24" s="15" t="str">
        <f t="shared" si="42"/>
        <v>---</v>
      </c>
      <c r="AI24" s="15" t="str">
        <f t="shared" si="43"/>
        <v>---</v>
      </c>
      <c r="AK24" s="15">
        <f t="shared" si="44"/>
        <v>0.011149978642027825</v>
      </c>
      <c r="AL24" s="15">
        <f t="shared" si="45"/>
        <v>0.8912700438206868</v>
      </c>
      <c r="AM24" s="15" t="e">
        <f t="shared" si="46"/>
        <v>#NUM!</v>
      </c>
      <c r="AN24" s="14" t="e">
        <f t="shared" si="47"/>
        <v>#NUM!</v>
      </c>
      <c r="AP24" s="15">
        <f t="shared" si="48"/>
        <v>0.08082005470329451</v>
      </c>
      <c r="AQ24" s="15">
        <f t="shared" si="49"/>
        <v>-0.9300166230824295</v>
      </c>
      <c r="AR24" s="15" t="e">
        <f t="shared" si="50"/>
        <v>#NUM!</v>
      </c>
      <c r="AS24" s="15" t="e">
        <f t="shared" si="51"/>
        <v>#NUM!</v>
      </c>
      <c r="AT24" s="15" t="str">
        <f t="shared" si="52"/>
        <v>---</v>
      </c>
      <c r="AU24" s="15" t="str">
        <f t="shared" si="53"/>
        <v>---</v>
      </c>
    </row>
    <row r="25" spans="1:47" ht="15">
      <c r="A25" t="s">
        <v>58</v>
      </c>
      <c r="B25" s="27">
        <f>'Raw Plate Reader Measurements'!$T$7</f>
        <v>0.047</v>
      </c>
      <c r="C25" s="27">
        <f>'Raw Plate Reader Measurements'!$T$8</f>
        <v>0.047</v>
      </c>
      <c r="D25" s="27">
        <f>'Raw Plate Reader Measurements'!$T$9</f>
        <v>0.065</v>
      </c>
      <c r="E25" s="27">
        <f>'Raw Plate Reader Measurements'!$T$10</f>
        <v>0.065</v>
      </c>
      <c r="F25" s="3"/>
      <c r="G25" s="3"/>
      <c r="I25" s="27">
        <f>'Raw Plate Reader Measurements'!$I$7</f>
        <v>1066</v>
      </c>
      <c r="J25" s="27">
        <f>'Raw Plate Reader Measurements'!$I$8</f>
        <v>1102</v>
      </c>
      <c r="K25" s="27">
        <f>'Raw Plate Reader Measurements'!$I$9</f>
        <v>998</v>
      </c>
      <c r="L25" s="27">
        <f>'Raw Plate Reader Measurements'!$I$10</f>
        <v>1010</v>
      </c>
      <c r="M25" s="3"/>
      <c r="N25" s="3"/>
      <c r="P25" s="4">
        <f aca="true" t="shared" si="194" ref="P25">IF(ISBLANK(B25),"---",B25-$B$9)</f>
        <v>-0.01475</v>
      </c>
      <c r="Q25" s="4">
        <f aca="true" t="shared" si="195" ref="Q25">IF(ISBLANK(C25),"---",C25-$B$9)</f>
        <v>-0.01475</v>
      </c>
      <c r="R25" s="4">
        <f aca="true" t="shared" si="196" ref="R25">IF(ISBLANK(D25),"---",D25-$B$9)</f>
        <v>0.003250000000000003</v>
      </c>
      <c r="S25" s="4">
        <f aca="true" t="shared" si="197" ref="S25">IF(ISBLANK(E25),"---",E25-$B$9)</f>
        <v>0.003250000000000003</v>
      </c>
      <c r="T25" s="4" t="str">
        <f aca="true" t="shared" si="198" ref="T25">IF(ISBLANK(F25),"---",F25-$B$9)</f>
        <v>---</v>
      </c>
      <c r="U25" s="4" t="str">
        <f aca="true" t="shared" si="199" ref="U25">IF(ISBLANK(G25),"---",G25-$B$9)</f>
        <v>---</v>
      </c>
      <c r="W25" s="4">
        <f aca="true" t="shared" si="200" ref="W25">IF(ISBLANK(I25),"---",I25-$I$9)</f>
        <v>-303.5</v>
      </c>
      <c r="X25" s="4">
        <f aca="true" t="shared" si="201" ref="X25">IF(ISBLANK(J25),"---",J25-$I$9)</f>
        <v>-267.5</v>
      </c>
      <c r="Y25" s="4">
        <f aca="true" t="shared" si="202" ref="Y25">IF(ISBLANK(K25),"---",K25-$I$9)</f>
        <v>-371.5</v>
      </c>
      <c r="Z25" s="4">
        <f aca="true" t="shared" si="203" ref="Z25">IF(ISBLANK(L25),"---",L25-$I$9)</f>
        <v>-359.5</v>
      </c>
      <c r="AA25" s="4" t="str">
        <f aca="true" t="shared" si="204" ref="AA25">IF(ISBLANK(M25),"---",M25-$I$9)</f>
        <v>---</v>
      </c>
      <c r="AB25" s="4" t="str">
        <f aca="true" t="shared" si="205" ref="AB25">IF(ISBLANK(N25),"---",N25-$I$9)</f>
        <v>---</v>
      </c>
      <c r="AD25" s="15">
        <f aca="true" t="shared" si="206" ref="AD25">IF(AND(ISNUMBER(W25),ISNUMBER(P25)),(W25*$B$3)/(P25*$B$2),"---")</f>
        <v>1.4667533410102984</v>
      </c>
      <c r="AE25" s="15">
        <f aca="true" t="shared" si="207" ref="AE25">IF(AND(ISNUMBER(X25),ISNUMBER(Q25)),(X25*$B$3)/(Q25*$B$2),"---")</f>
        <v>1.2927727140700322</v>
      </c>
      <c r="AF25" s="15">
        <f aca="true" t="shared" si="208" ref="AF25">IF(AND(ISNUMBER(Y25),ISNUMBER(R25)),(Y25*$B$3)/(R25*$B$2),"---")</f>
        <v>-8.148278571773968</v>
      </c>
      <c r="AG25" s="15">
        <f aca="true" t="shared" si="209" ref="AG25">IF(AND(ISNUMBER(Z25),ISNUMBER(S25)),(Z25*$B$3)/(S25*$B$2),"---")</f>
        <v>-7.885077110505361</v>
      </c>
      <c r="AH25" s="15" t="str">
        <f aca="true" t="shared" si="210" ref="AH25">IF(AND(ISNUMBER(AA25),ISNUMBER(T25)),(AA25*$B$3)/(T25*$B$2),"---")</f>
        <v>---</v>
      </c>
      <c r="AI25" s="15" t="str">
        <f aca="true" t="shared" si="211" ref="AI25">IF(AND(ISNUMBER(AB25),ISNUMBER(U25)),(AB25*$B$3)/(U25*$B$2),"---")</f>
        <v>---</v>
      </c>
      <c r="AK25" s="15">
        <f aca="true" t="shared" si="212" ref="AK25">AVERAGE(AD25:AI25)</f>
        <v>-3.31845740679975</v>
      </c>
      <c r="AL25" s="15">
        <f aca="true" t="shared" si="213" ref="AL25">STDEV(AD25:AI25)</f>
        <v>5.42656653672402</v>
      </c>
      <c r="AM25" s="15" t="e">
        <f aca="true" t="shared" si="214" ref="AM25">GEOMEAN(AD25:AI25)</f>
        <v>#NUM!</v>
      </c>
      <c r="AN25" s="14" t="e">
        <f aca="true" t="shared" si="215" ref="AN25">EXP(STDEV(AP25:AU25))</f>
        <v>#NUM!</v>
      </c>
      <c r="AP25" s="15">
        <f aca="true" t="shared" si="216" ref="AP25">IF(ISNUMBER(AD25),LN(AD25),"---")</f>
        <v>0.3830513466533828</v>
      </c>
      <c r="AQ25" s="15">
        <f aca="true" t="shared" si="217" ref="AQ25">IF(ISNUMBER(AE25),LN(AE25),"---")</f>
        <v>0.25678930248989096</v>
      </c>
      <c r="AR25" s="15" t="e">
        <f aca="true" t="shared" si="218" ref="AR25">IF(ISNUMBER(AF25),LN(AF25),"---")</f>
        <v>#NUM!</v>
      </c>
      <c r="AS25" s="15" t="e">
        <f aca="true" t="shared" si="219" ref="AS25">IF(ISNUMBER(AG25),LN(AG25),"---")</f>
        <v>#NUM!</v>
      </c>
      <c r="AT25" s="15" t="str">
        <f aca="true" t="shared" si="220" ref="AT25">IF(ISNUMBER(AH25),LN(AH25),"---")</f>
        <v>---</v>
      </c>
      <c r="AU25" s="15" t="str">
        <f aca="true" t="shared" si="221" ref="AU25">IF(ISNUMBER(AI25),LN(AI25),"---")</f>
        <v>---</v>
      </c>
    </row>
    <row r="26" spans="1:47" ht="15">
      <c r="A26" t="s">
        <v>59</v>
      </c>
      <c r="B26" s="27">
        <f>'Raw Plate Reader Measurements'!$T$11</f>
        <v>0.047</v>
      </c>
      <c r="C26" s="27">
        <f>'Raw Plate Reader Measurements'!$T$12</f>
        <v>0.048</v>
      </c>
      <c r="D26" s="27">
        <f>'Raw Plate Reader Measurements'!$T$13</f>
        <v>0.063</v>
      </c>
      <c r="E26" s="27">
        <f>'Raw Plate Reader Measurements'!$T$14</f>
        <v>0.065</v>
      </c>
      <c r="F26" s="3"/>
      <c r="G26" s="3"/>
      <c r="I26" s="27">
        <f>'Raw Plate Reader Measurements'!$I$11</f>
        <v>1178</v>
      </c>
      <c r="J26" s="27">
        <f>'Raw Plate Reader Measurements'!$I$12</f>
        <v>1196</v>
      </c>
      <c r="K26" s="27">
        <f>'Raw Plate Reader Measurements'!$I$13</f>
        <v>1157</v>
      </c>
      <c r="L26" s="27">
        <f>'Raw Plate Reader Measurements'!$I$14</f>
        <v>1157</v>
      </c>
      <c r="M26" s="3"/>
      <c r="N26" s="3"/>
      <c r="P26" s="4">
        <f t="shared" si="32"/>
        <v>-0.01475</v>
      </c>
      <c r="Q26" s="4">
        <f t="shared" si="33"/>
        <v>-0.013749999999999998</v>
      </c>
      <c r="R26" s="4">
        <f t="shared" si="34"/>
        <v>0.0012500000000000011</v>
      </c>
      <c r="S26" s="4">
        <f t="shared" si="35"/>
        <v>0.003250000000000003</v>
      </c>
      <c r="T26" s="4" t="str">
        <f t="shared" si="36"/>
        <v>---</v>
      </c>
      <c r="U26" s="4" t="str">
        <f t="shared" si="37"/>
        <v>---</v>
      </c>
      <c r="W26" s="4">
        <f t="shared" si="1"/>
        <v>-191.5</v>
      </c>
      <c r="X26" s="4">
        <f t="shared" si="1"/>
        <v>-173.5</v>
      </c>
      <c r="Y26" s="4">
        <f t="shared" si="1"/>
        <v>-212.5</v>
      </c>
      <c r="Z26" s="4">
        <f t="shared" si="1"/>
        <v>-212.5</v>
      </c>
      <c r="AA26" s="4" t="str">
        <f t="shared" si="1"/>
        <v>---</v>
      </c>
      <c r="AB26" s="4" t="str">
        <f t="shared" si="1"/>
        <v>---</v>
      </c>
      <c r="AD26" s="15">
        <f t="shared" si="38"/>
        <v>0.9254802794183595</v>
      </c>
      <c r="AE26" s="15">
        <f t="shared" si="39"/>
        <v>0.8994710543808249</v>
      </c>
      <c r="AF26" s="15">
        <f t="shared" si="40"/>
        <v>-12.118233945908797</v>
      </c>
      <c r="AG26" s="15">
        <f t="shared" si="41"/>
        <v>-4.660859209964921</v>
      </c>
      <c r="AH26" s="15" t="str">
        <f t="shared" si="42"/>
        <v>---</v>
      </c>
      <c r="AI26" s="15" t="str">
        <f t="shared" si="43"/>
        <v>---</v>
      </c>
      <c r="AK26" s="15">
        <f t="shared" si="44"/>
        <v>-3.738535455518633</v>
      </c>
      <c r="AL26" s="15">
        <f t="shared" si="45"/>
        <v>6.173442450245318</v>
      </c>
      <c r="AM26" s="15" t="e">
        <f t="shared" si="46"/>
        <v>#NUM!</v>
      </c>
      <c r="AN26" s="14" t="e">
        <f t="shared" si="47"/>
        <v>#NUM!</v>
      </c>
      <c r="AP26" s="15">
        <f t="shared" si="48"/>
        <v>-0.0774424552254696</v>
      </c>
      <c r="AQ26" s="15">
        <f t="shared" si="49"/>
        <v>-0.1059484057860078</v>
      </c>
      <c r="AR26" s="15" t="e">
        <f t="shared" si="50"/>
        <v>#NUM!</v>
      </c>
      <c r="AS26" s="15" t="e">
        <f t="shared" si="51"/>
        <v>#NUM!</v>
      </c>
      <c r="AT26" s="15" t="str">
        <f t="shared" si="52"/>
        <v>---</v>
      </c>
      <c r="AU26" s="15" t="str">
        <f t="shared" si="53"/>
        <v>---</v>
      </c>
    </row>
    <row r="28" ht="15">
      <c r="A28" s="24" t="s">
        <v>39</v>
      </c>
    </row>
    <row r="29" spans="1:47" ht="15">
      <c r="A29" t="s">
        <v>44</v>
      </c>
      <c r="B29" s="27">
        <f>'Raw Plate Reader Measurements'!$M$17</f>
        <v>0.041</v>
      </c>
      <c r="C29" s="27">
        <f>'Raw Plate Reader Measurements'!$M$18</f>
        <v>0.042</v>
      </c>
      <c r="D29" s="27">
        <f>'Raw Plate Reader Measurements'!$M$19</f>
        <v>0.051</v>
      </c>
      <c r="E29" s="27">
        <f>'Raw Plate Reader Measurements'!$M$20</f>
        <v>0.051</v>
      </c>
      <c r="F29" s="3"/>
      <c r="G29" s="3"/>
      <c r="I29" s="27">
        <f>'Raw Plate Reader Measurements'!$B$17</f>
        <v>1120</v>
      </c>
      <c r="J29" s="27">
        <f>'Raw Plate Reader Measurements'!$B$18</f>
        <v>1143</v>
      </c>
      <c r="K29" s="27">
        <f>'Raw Plate Reader Measurements'!$B$19</f>
        <v>1064</v>
      </c>
      <c r="L29" s="27">
        <f>'Raw Plate Reader Measurements'!$B$20</f>
        <v>1000</v>
      </c>
      <c r="M29" s="3"/>
      <c r="N29" s="3"/>
      <c r="P29" s="4">
        <f aca="true" t="shared" si="222" ref="P29:P44">IF(ISBLANK(B29),"---",B29-$B$9)</f>
        <v>-0.020749999999999998</v>
      </c>
      <c r="Q29" s="4">
        <f aca="true" t="shared" si="223" ref="Q29:Q44">IF(ISBLANK(C29),"---",C29-$B$9)</f>
        <v>-0.019749999999999997</v>
      </c>
      <c r="R29" s="4">
        <f aca="true" t="shared" si="224" ref="R29:R44">IF(ISBLANK(D29),"---",D29-$B$9)</f>
        <v>-0.010750000000000003</v>
      </c>
      <c r="S29" s="4">
        <f aca="true" t="shared" si="225" ref="S29:S44">IF(ISBLANK(E29),"---",E29-$B$9)</f>
        <v>-0.010750000000000003</v>
      </c>
      <c r="T29" s="4" t="str">
        <f aca="true" t="shared" si="226" ref="T29:T44">IF(ISBLANK(F29),"---",F29-$B$9)</f>
        <v>---</v>
      </c>
      <c r="U29" s="4" t="str">
        <f aca="true" t="shared" si="227" ref="U29:U44">IF(ISBLANK(G29),"---",G29-$B$9)</f>
        <v>---</v>
      </c>
      <c r="W29" s="4">
        <f aca="true" t="shared" si="228" ref="W29:W44">IF(ISBLANK(I29),"---",I29-$I$9)</f>
        <v>-249.5</v>
      </c>
      <c r="X29" s="4">
        <f aca="true" t="shared" si="229" ref="X29:X44">IF(ISBLANK(J29),"---",J29-$I$9)</f>
        <v>-226.5</v>
      </c>
      <c r="Y29" s="4">
        <f aca="true" t="shared" si="230" ref="Y29:Y44">IF(ISBLANK(K29),"---",K29-$I$9)</f>
        <v>-305.5</v>
      </c>
      <c r="Z29" s="4">
        <f aca="true" t="shared" si="231" ref="Z29:Z44">IF(ISBLANK(L29),"---",L29-$I$9)</f>
        <v>-369.5</v>
      </c>
      <c r="AA29" s="4" t="str">
        <f aca="true" t="shared" si="232" ref="AA29:AA44">IF(ISBLANK(M29),"---",M29-$I$9)</f>
        <v>---</v>
      </c>
      <c r="AB29" s="4" t="str">
        <f aca="true" t="shared" si="233" ref="AB29:AB44">IF(ISBLANK(N29),"---",N29-$I$9)</f>
        <v>---</v>
      </c>
      <c r="AD29" s="15">
        <f aca="true" t="shared" si="234" ref="AD29:AD44">IF(AND(ISNUMBER(W29),ISNUMBER(P29)),(W29*$B$3)/(P29*$B$2),"---")</f>
        <v>0.857122429342097</v>
      </c>
      <c r="AE29" s="15">
        <f aca="true" t="shared" si="235" ref="AE29:AE44">IF(AND(ISNUMBER(X29),ISNUMBER(Q29)),(X29*$B$3)/(Q29*$B$2),"---")</f>
        <v>0.8175070703643618</v>
      </c>
      <c r="AF29" s="15">
        <f aca="true" t="shared" si="236" ref="AF29:AF44">IF(AND(ISNUMBER(Y29),ISNUMBER(R29)),(Y29*$B$3)/(R29*$B$2),"---")</f>
        <v>2.0257841151710747</v>
      </c>
      <c r="AG29" s="15">
        <f aca="true" t="shared" si="237" ref="AG29:AG44">IF(AND(ISNUMBER(Z29),ISNUMBER(S29)),(Z29*$B$3)/(S29*$B$2),"---")</f>
        <v>2.4501709674491394</v>
      </c>
      <c r="AH29" s="15" t="str">
        <f aca="true" t="shared" si="238" ref="AH29:AH44">IF(AND(ISNUMBER(AA29),ISNUMBER(T29)),(AA29*$B$3)/(T29*$B$2),"---")</f>
        <v>---</v>
      </c>
      <c r="AI29" s="15" t="str">
        <f aca="true" t="shared" si="239" ref="AI29:AI44">IF(AND(ISNUMBER(AB29),ISNUMBER(U29)),(AB29*$B$3)/(U29*$B$2),"---")</f>
        <v>---</v>
      </c>
      <c r="AK29" s="15">
        <f>AVERAGE(AD29:AI29)</f>
        <v>1.5376461455816681</v>
      </c>
      <c r="AL29" s="15">
        <f>STDEV(AD29:AI29)</f>
        <v>0.8271825763595533</v>
      </c>
      <c r="AM29" s="15">
        <f>GEOMEAN(AD29:AI29)</f>
        <v>1.365623501396295</v>
      </c>
      <c r="AN29" s="14">
        <f>EXP(STDEV(AP29:AU29))</f>
        <v>1.769682411051513</v>
      </c>
      <c r="AP29" s="15">
        <f>IF(ISNUMBER(AD29),LN(AD29),"---")</f>
        <v>-0.1541745125454754</v>
      </c>
      <c r="AQ29" s="15">
        <f aca="true" t="shared" si="240" ref="AQ29:AQ44">IF(ISNUMBER(AE29),LN(AE29),"---")</f>
        <v>-0.20149572748438366</v>
      </c>
      <c r="AR29" s="15">
        <f aca="true" t="shared" si="241" ref="AR29:AR44">IF(ISNUMBER(AF29),LN(AF29),"---")</f>
        <v>0.7059568429776364</v>
      </c>
      <c r="AS29" s="15">
        <f aca="true" t="shared" si="242" ref="AS29:AS44">IF(ISNUMBER(AG29),LN(AG29),"---")</f>
        <v>0.8961578047542428</v>
      </c>
      <c r="AT29" s="15" t="str">
        <f aca="true" t="shared" si="243" ref="AT29:AT44">IF(ISNUMBER(AH29),LN(AH29),"---")</f>
        <v>---</v>
      </c>
      <c r="AU29" s="15" t="str">
        <f aca="true" t="shared" si="244" ref="AU29:AU44">IF(ISNUMBER(AI29),LN(AI29),"---")</f>
        <v>---</v>
      </c>
    </row>
    <row r="30" spans="1:47" ht="15">
      <c r="A30" t="s">
        <v>45</v>
      </c>
      <c r="B30" s="27">
        <f>'Raw Plate Reader Measurements'!$M$21</f>
        <v>0.037</v>
      </c>
      <c r="C30" s="27">
        <f>'Raw Plate Reader Measurements'!$M$22</f>
        <v>0.038</v>
      </c>
      <c r="D30" s="27">
        <f>'Raw Plate Reader Measurements'!$M$23</f>
        <v>0.041</v>
      </c>
      <c r="E30" s="27">
        <f>'Raw Plate Reader Measurements'!$M$24</f>
        <v>0.04</v>
      </c>
      <c r="F30" s="3"/>
      <c r="G30" s="3"/>
      <c r="I30" s="27">
        <f>'Raw Plate Reader Measurements'!$B$21</f>
        <v>1246</v>
      </c>
      <c r="J30" s="27">
        <f>'Raw Plate Reader Measurements'!$B$22</f>
        <v>1268</v>
      </c>
      <c r="K30" s="27">
        <f>'Raw Plate Reader Measurements'!$B$23</f>
        <v>1217</v>
      </c>
      <c r="L30" s="27">
        <f>'Raw Plate Reader Measurements'!$B$24</f>
        <v>1242</v>
      </c>
      <c r="M30" s="3"/>
      <c r="N30" s="3"/>
      <c r="P30" s="4">
        <f t="shared" si="222"/>
        <v>-0.02475</v>
      </c>
      <c r="Q30" s="4">
        <f t="shared" si="223"/>
        <v>-0.02375</v>
      </c>
      <c r="R30" s="4">
        <f t="shared" si="224"/>
        <v>-0.020749999999999998</v>
      </c>
      <c r="S30" s="4">
        <f t="shared" si="225"/>
        <v>-0.02175</v>
      </c>
      <c r="T30" s="4" t="str">
        <f t="shared" si="226"/>
        <v>---</v>
      </c>
      <c r="U30" s="4" t="str">
        <f t="shared" si="227"/>
        <v>---</v>
      </c>
      <c r="W30" s="4">
        <f t="shared" si="228"/>
        <v>-123.5</v>
      </c>
      <c r="X30" s="4">
        <f t="shared" si="229"/>
        <v>-101.5</v>
      </c>
      <c r="Y30" s="4">
        <f t="shared" si="230"/>
        <v>-152.5</v>
      </c>
      <c r="Z30" s="4">
        <f t="shared" si="231"/>
        <v>-127.5</v>
      </c>
      <c r="AA30" s="4" t="str">
        <f t="shared" si="232"/>
        <v>---</v>
      </c>
      <c r="AB30" s="4" t="str">
        <f t="shared" si="233"/>
        <v>---</v>
      </c>
      <c r="AD30" s="15">
        <f t="shared" si="234"/>
        <v>0.3556986078002941</v>
      </c>
      <c r="AE30" s="15">
        <f t="shared" si="235"/>
        <v>0.3046441474946734</v>
      </c>
      <c r="AF30" s="15">
        <f t="shared" si="236"/>
        <v>0.5238924668323439</v>
      </c>
      <c r="AG30" s="15">
        <f t="shared" si="237"/>
        <v>0.41787013606582096</v>
      </c>
      <c r="AH30" s="15" t="str">
        <f t="shared" si="238"/>
        <v>---</v>
      </c>
      <c r="AI30" s="15" t="str">
        <f t="shared" si="239"/>
        <v>---</v>
      </c>
      <c r="AK30" s="15">
        <f>AVERAGE(AD30:AI30)</f>
        <v>0.4005263395482831</v>
      </c>
      <c r="AL30" s="15">
        <f>STDEV(AD30:AI30)</f>
        <v>0.09438031031485283</v>
      </c>
      <c r="AM30" s="15">
        <f>GEOMEAN(AD30:AI30)</f>
        <v>0.3924547801569375</v>
      </c>
      <c r="AN30" s="14">
        <f>EXP(STDEV(AP30:AU30))</f>
        <v>1.2608732571589345</v>
      </c>
      <c r="AP30" s="15">
        <f>IF(ISNUMBER(AD30),LN(AD30),"---")</f>
        <v>-1.033671514007009</v>
      </c>
      <c r="AQ30" s="15">
        <f t="shared" si="240"/>
        <v>-1.1886109130591498</v>
      </c>
      <c r="AR30" s="15">
        <f t="shared" si="241"/>
        <v>-0.6464688316895824</v>
      </c>
      <c r="AS30" s="15">
        <f t="shared" si="242"/>
        <v>-0.8725845739965536</v>
      </c>
      <c r="AT30" s="15" t="str">
        <f t="shared" si="243"/>
        <v>---</v>
      </c>
      <c r="AU30" s="15" t="str">
        <f t="shared" si="244"/>
        <v>---</v>
      </c>
    </row>
    <row r="31" spans="1:47" ht="15">
      <c r="A31" t="s">
        <v>46</v>
      </c>
      <c r="B31" s="27">
        <f>'Raw Plate Reader Measurements'!$N$17</f>
        <v>0.056</v>
      </c>
      <c r="C31" s="27">
        <f>'Raw Plate Reader Measurements'!$N$18</f>
        <v>0.054</v>
      </c>
      <c r="D31" s="27">
        <f>'Raw Plate Reader Measurements'!$N$19</f>
        <v>0.079</v>
      </c>
      <c r="E31" s="27">
        <f>'Raw Plate Reader Measurements'!$N$20</f>
        <v>0.077</v>
      </c>
      <c r="F31" s="3"/>
      <c r="G31" s="3"/>
      <c r="I31" s="27">
        <f>'Raw Plate Reader Measurements'!$C$17</f>
        <v>2218</v>
      </c>
      <c r="J31" s="27">
        <f>'Raw Plate Reader Measurements'!$C$18</f>
        <v>2369</v>
      </c>
      <c r="K31" s="27">
        <f>'Raw Plate Reader Measurements'!$C$19</f>
        <v>2426</v>
      </c>
      <c r="L31" s="27">
        <f>'Raw Plate Reader Measurements'!$C$20</f>
        <v>2292</v>
      </c>
      <c r="M31" s="3"/>
      <c r="N31" s="3"/>
      <c r="P31" s="4">
        <f t="shared" si="222"/>
        <v>-0.005749999999999998</v>
      </c>
      <c r="Q31" s="4">
        <f t="shared" si="223"/>
        <v>-0.00775</v>
      </c>
      <c r="R31" s="4">
        <f t="shared" si="224"/>
        <v>0.01725</v>
      </c>
      <c r="S31" s="4">
        <f t="shared" si="225"/>
        <v>0.01525</v>
      </c>
      <c r="T31" s="4" t="str">
        <f t="shared" si="226"/>
        <v>---</v>
      </c>
      <c r="U31" s="4" t="str">
        <f t="shared" si="227"/>
        <v>---</v>
      </c>
      <c r="W31" s="4">
        <f t="shared" si="228"/>
        <v>848.5</v>
      </c>
      <c r="X31" s="4">
        <f t="shared" si="229"/>
        <v>999.5</v>
      </c>
      <c r="Y31" s="4">
        <f t="shared" si="230"/>
        <v>1056.5</v>
      </c>
      <c r="Z31" s="4">
        <f t="shared" si="231"/>
        <v>922.5</v>
      </c>
      <c r="AA31" s="4" t="str">
        <f t="shared" si="232"/>
        <v>---</v>
      </c>
      <c r="AB31" s="4" t="str">
        <f t="shared" si="233"/>
        <v>---</v>
      </c>
      <c r="AC31" s="12"/>
      <c r="AD31" s="15">
        <f t="shared" si="234"/>
        <v>-10.518998980157162</v>
      </c>
      <c r="AE31" s="15">
        <f t="shared" si="235"/>
        <v>-9.193301577939925</v>
      </c>
      <c r="AF31" s="15">
        <f t="shared" si="236"/>
        <v>4.365870132601075</v>
      </c>
      <c r="AG31" s="15">
        <f t="shared" si="237"/>
        <v>4.312081317300241</v>
      </c>
      <c r="AH31" s="15" t="str">
        <f t="shared" si="238"/>
        <v>---</v>
      </c>
      <c r="AI31" s="15" t="str">
        <f t="shared" si="239"/>
        <v>---</v>
      </c>
      <c r="AJ31" s="12"/>
      <c r="AK31" s="15">
        <f aca="true" t="shared" si="245" ref="AK31:AK44">AVERAGE(AD31:AI31)</f>
        <v>-2.7585872770489432</v>
      </c>
      <c r="AL31" s="15">
        <f aca="true" t="shared" si="246" ref="AL31:AL44">STDEV(AD31:AI31)</f>
        <v>8.213439914531605</v>
      </c>
      <c r="AM31" s="15" t="e">
        <f aca="true" t="shared" si="247" ref="AM31:AM44">GEOMEAN(AD31:AI31)</f>
        <v>#NUM!</v>
      </c>
      <c r="AN31" s="14" t="e">
        <f aca="true" t="shared" si="248" ref="AN31:AN44">EXP(STDEV(AP31:AU31))</f>
        <v>#NUM!</v>
      </c>
      <c r="AP31" s="15" t="e">
        <f aca="true" t="shared" si="249" ref="AP31:AP44">IF(ISNUMBER(AD31),LN(AD31),"---")</f>
        <v>#NUM!</v>
      </c>
      <c r="AQ31" s="15" t="e">
        <f t="shared" si="240"/>
        <v>#NUM!</v>
      </c>
      <c r="AR31" s="15">
        <f t="shared" si="241"/>
        <v>1.473817512518401</v>
      </c>
      <c r="AS31" s="15">
        <f t="shared" si="242"/>
        <v>1.4614206918009203</v>
      </c>
      <c r="AT31" s="15" t="str">
        <f t="shared" si="243"/>
        <v>---</v>
      </c>
      <c r="AU31" s="15" t="str">
        <f t="shared" si="244"/>
        <v>---</v>
      </c>
    </row>
    <row r="32" spans="1:47" ht="15">
      <c r="A32" t="s">
        <v>47</v>
      </c>
      <c r="B32" s="27">
        <f>'Raw Plate Reader Measurements'!$N$21</f>
        <v>0.089</v>
      </c>
      <c r="C32" s="27">
        <f>'Raw Plate Reader Measurements'!$N$22</f>
        <v>0.089</v>
      </c>
      <c r="D32" s="27">
        <f>'Raw Plate Reader Measurements'!$N$23</f>
        <v>0.095</v>
      </c>
      <c r="E32" s="27">
        <f>'Raw Plate Reader Measurements'!$N$24</f>
        <v>0.098</v>
      </c>
      <c r="F32" s="3"/>
      <c r="G32" s="3"/>
      <c r="I32" s="27">
        <f>'Raw Plate Reader Measurements'!$C$21</f>
        <v>2999</v>
      </c>
      <c r="J32" s="27">
        <f>'Raw Plate Reader Measurements'!$C$22</f>
        <v>3036</v>
      </c>
      <c r="K32" s="27">
        <f>'Raw Plate Reader Measurements'!$C$23</f>
        <v>3133</v>
      </c>
      <c r="L32" s="27">
        <f>'Raw Plate Reader Measurements'!$C$24</f>
        <v>3109</v>
      </c>
      <c r="M32" s="3"/>
      <c r="N32" s="3"/>
      <c r="P32" s="4">
        <f t="shared" si="222"/>
        <v>0.027249999999999996</v>
      </c>
      <c r="Q32" s="4">
        <f t="shared" si="223"/>
        <v>0.027249999999999996</v>
      </c>
      <c r="R32" s="4">
        <f t="shared" si="224"/>
        <v>0.03325</v>
      </c>
      <c r="S32" s="4">
        <f t="shared" si="225"/>
        <v>0.036250000000000004</v>
      </c>
      <c r="T32" s="4" t="str">
        <f t="shared" si="226"/>
        <v>---</v>
      </c>
      <c r="U32" s="4" t="str">
        <f t="shared" si="227"/>
        <v>---</v>
      </c>
      <c r="W32" s="4">
        <f t="shared" si="228"/>
        <v>1629.5</v>
      </c>
      <c r="X32" s="4">
        <f t="shared" si="229"/>
        <v>1666.5</v>
      </c>
      <c r="Y32" s="4">
        <f t="shared" si="230"/>
        <v>1763.5</v>
      </c>
      <c r="Z32" s="4">
        <f t="shared" si="231"/>
        <v>1739.5</v>
      </c>
      <c r="AA32" s="4" t="str">
        <f t="shared" si="232"/>
        <v>---</v>
      </c>
      <c r="AB32" s="4" t="str">
        <f t="shared" si="233"/>
        <v>---</v>
      </c>
      <c r="AC32" s="12"/>
      <c r="AD32" s="15">
        <f t="shared" si="234"/>
        <v>4.262636203962958</v>
      </c>
      <c r="AE32" s="15">
        <f t="shared" si="235"/>
        <v>4.359425120530389</v>
      </c>
      <c r="AF32" s="15">
        <f t="shared" si="236"/>
        <v>3.780717481399412</v>
      </c>
      <c r="AG32" s="15">
        <f t="shared" si="237"/>
        <v>3.4206357726423313</v>
      </c>
      <c r="AH32" s="15" t="str">
        <f t="shared" si="238"/>
        <v>---</v>
      </c>
      <c r="AI32" s="15" t="str">
        <f t="shared" si="239"/>
        <v>---</v>
      </c>
      <c r="AJ32" s="12"/>
      <c r="AK32" s="15">
        <f t="shared" si="245"/>
        <v>3.955853644633773</v>
      </c>
      <c r="AL32" s="15">
        <f t="shared" si="246"/>
        <v>0.4374609777025596</v>
      </c>
      <c r="AM32" s="15">
        <f t="shared" si="247"/>
        <v>3.9372875862908896</v>
      </c>
      <c r="AN32" s="14">
        <f t="shared" si="248"/>
        <v>1.1193064711571545</v>
      </c>
      <c r="AP32" s="15">
        <f t="shared" si="249"/>
        <v>1.4498877961080219</v>
      </c>
      <c r="AQ32" s="15">
        <f t="shared" si="240"/>
        <v>1.4723401955781998</v>
      </c>
      <c r="AR32" s="15">
        <f t="shared" si="241"/>
        <v>1.3299138015139018</v>
      </c>
      <c r="AS32" s="15">
        <f t="shared" si="242"/>
        <v>1.2298264322309713</v>
      </c>
      <c r="AT32" s="15" t="str">
        <f t="shared" si="243"/>
        <v>---</v>
      </c>
      <c r="AU32" s="15" t="str">
        <f t="shared" si="244"/>
        <v>---</v>
      </c>
    </row>
    <row r="33" spans="1:47" ht="15">
      <c r="A33" t="s">
        <v>50</v>
      </c>
      <c r="B33" s="27">
        <f>'Raw Plate Reader Measurements'!$O$17</f>
        <v>0.064</v>
      </c>
      <c r="C33" s="27">
        <f>'Raw Plate Reader Measurements'!$O$18</f>
        <v>0.065</v>
      </c>
      <c r="D33" s="27">
        <f>'Raw Plate Reader Measurements'!$O$19</f>
        <v>0.105</v>
      </c>
      <c r="E33" s="27">
        <f>'Raw Plate Reader Measurements'!$O$20</f>
        <v>0.111</v>
      </c>
      <c r="F33" s="3"/>
      <c r="G33" s="3"/>
      <c r="I33" s="27">
        <f>'Raw Plate Reader Measurements'!$D$17</f>
        <v>3222</v>
      </c>
      <c r="J33" s="27">
        <f>'Raw Plate Reader Measurements'!$D$18</f>
        <v>3203</v>
      </c>
      <c r="K33" s="27">
        <f>'Raw Plate Reader Measurements'!$D$19</f>
        <v>3703</v>
      </c>
      <c r="L33" s="27">
        <f>'Raw Plate Reader Measurements'!$D$20</f>
        <v>3402</v>
      </c>
      <c r="M33" s="3"/>
      <c r="N33" s="3"/>
      <c r="P33" s="4">
        <f t="shared" si="222"/>
        <v>0.002250000000000002</v>
      </c>
      <c r="Q33" s="4">
        <f t="shared" si="223"/>
        <v>0.003250000000000003</v>
      </c>
      <c r="R33" s="4">
        <f t="shared" si="224"/>
        <v>0.04325</v>
      </c>
      <c r="S33" s="4">
        <f t="shared" si="225"/>
        <v>0.04925</v>
      </c>
      <c r="T33" s="4" t="str">
        <f t="shared" si="226"/>
        <v>---</v>
      </c>
      <c r="U33" s="4" t="str">
        <f t="shared" si="227"/>
        <v>---</v>
      </c>
      <c r="W33" s="4">
        <f t="shared" si="228"/>
        <v>1852.5</v>
      </c>
      <c r="X33" s="4">
        <f t="shared" si="229"/>
        <v>1833.5</v>
      </c>
      <c r="Y33" s="4">
        <f t="shared" si="230"/>
        <v>2333.5</v>
      </c>
      <c r="Z33" s="4">
        <f t="shared" si="231"/>
        <v>2032.5</v>
      </c>
      <c r="AA33" s="4" t="str">
        <f t="shared" si="232"/>
        <v>---</v>
      </c>
      <c r="AB33" s="4" t="str">
        <f t="shared" si="233"/>
        <v>---</v>
      </c>
      <c r="AD33" s="15">
        <f t="shared" si="234"/>
        <v>58.69027028704848</v>
      </c>
      <c r="AE33" s="15">
        <f t="shared" si="235"/>
        <v>40.21498993633263</v>
      </c>
      <c r="AF33" s="15">
        <f t="shared" si="236"/>
        <v>3.846025013638654</v>
      </c>
      <c r="AG33" s="15">
        <f t="shared" si="237"/>
        <v>2.9418107488873866</v>
      </c>
      <c r="AH33" s="15" t="str">
        <f t="shared" si="238"/>
        <v>---</v>
      </c>
      <c r="AI33" s="15" t="str">
        <f t="shared" si="239"/>
        <v>---</v>
      </c>
      <c r="AK33" s="15">
        <f t="shared" si="245"/>
        <v>26.423273996476787</v>
      </c>
      <c r="AL33" s="15">
        <f t="shared" si="246"/>
        <v>27.64345471693916</v>
      </c>
      <c r="AM33" s="15">
        <f t="shared" si="247"/>
        <v>12.783366113413397</v>
      </c>
      <c r="AN33" s="14">
        <f t="shared" si="248"/>
        <v>4.726660936160427</v>
      </c>
      <c r="AP33" s="15">
        <f t="shared" si="249"/>
        <v>4.072273959893571</v>
      </c>
      <c r="AQ33" s="15">
        <f t="shared" si="240"/>
        <v>3.694239810109392</v>
      </c>
      <c r="AR33" s="15">
        <f t="shared" si="241"/>
        <v>1.3470401509516405</v>
      </c>
      <c r="AS33" s="15">
        <f t="shared" si="242"/>
        <v>1.079025292743526</v>
      </c>
      <c r="AT33" s="15" t="str">
        <f t="shared" si="243"/>
        <v>---</v>
      </c>
      <c r="AU33" s="15" t="str">
        <f t="shared" si="244"/>
        <v>---</v>
      </c>
    </row>
    <row r="34" spans="1:47" ht="15">
      <c r="A34" t="s">
        <v>48</v>
      </c>
      <c r="B34" s="27">
        <f>'Raw Plate Reader Measurements'!$O$21</f>
        <v>0.039</v>
      </c>
      <c r="C34" s="27">
        <f>'Raw Plate Reader Measurements'!$O$22</f>
        <v>0.039</v>
      </c>
      <c r="D34" s="27">
        <f>'Raw Plate Reader Measurements'!$O$23</f>
        <v>0.069</v>
      </c>
      <c r="E34" s="27">
        <f>'Raw Plate Reader Measurements'!$O$24</f>
        <v>0.063</v>
      </c>
      <c r="F34" s="3"/>
      <c r="G34" s="3"/>
      <c r="I34" s="27">
        <f>'Raw Plate Reader Measurements'!$D$21</f>
        <v>1887</v>
      </c>
      <c r="J34" s="27">
        <f>'Raw Plate Reader Measurements'!$D$22</f>
        <v>1858</v>
      </c>
      <c r="K34" s="27">
        <f>'Raw Plate Reader Measurements'!$D$23</f>
        <v>1912</v>
      </c>
      <c r="L34" s="27">
        <f>'Raw Plate Reader Measurements'!$D$24</f>
        <v>1902</v>
      </c>
      <c r="M34" s="3"/>
      <c r="N34" s="3"/>
      <c r="P34" s="4">
        <f t="shared" si="222"/>
        <v>-0.02275</v>
      </c>
      <c r="Q34" s="4">
        <f t="shared" si="223"/>
        <v>-0.02275</v>
      </c>
      <c r="R34" s="4">
        <f t="shared" si="224"/>
        <v>0.0072500000000000064</v>
      </c>
      <c r="S34" s="4">
        <f t="shared" si="225"/>
        <v>0.0012500000000000011</v>
      </c>
      <c r="T34" s="4" t="str">
        <f t="shared" si="226"/>
        <v>---</v>
      </c>
      <c r="U34" s="4" t="str">
        <f t="shared" si="227"/>
        <v>---</v>
      </c>
      <c r="W34" s="4">
        <f t="shared" si="228"/>
        <v>517.5</v>
      </c>
      <c r="X34" s="4">
        <f t="shared" si="229"/>
        <v>488.5</v>
      </c>
      <c r="Y34" s="4">
        <f t="shared" si="230"/>
        <v>542.5</v>
      </c>
      <c r="Z34" s="4">
        <f t="shared" si="231"/>
        <v>532.5</v>
      </c>
      <c r="AA34" s="4" t="str">
        <f t="shared" si="232"/>
        <v>---</v>
      </c>
      <c r="AB34" s="4" t="str">
        <f t="shared" si="233"/>
        <v>---</v>
      </c>
      <c r="AD34" s="15">
        <f t="shared" si="234"/>
        <v>-1.6215090024583858</v>
      </c>
      <c r="AE34" s="15">
        <f t="shared" si="235"/>
        <v>-1.5306418313061285</v>
      </c>
      <c r="AF34" s="15">
        <f t="shared" si="236"/>
        <v>5.333989383899003</v>
      </c>
      <c r="AG34" s="15">
        <f t="shared" si="237"/>
        <v>30.366868593865572</v>
      </c>
      <c r="AH34" s="15" t="str">
        <f t="shared" si="238"/>
        <v>---</v>
      </c>
      <c r="AI34" s="15" t="str">
        <f t="shared" si="239"/>
        <v>---</v>
      </c>
      <c r="AK34" s="15">
        <f t="shared" si="245"/>
        <v>8.137176786000015</v>
      </c>
      <c r="AL34" s="15">
        <f t="shared" si="246"/>
        <v>15.173614408120587</v>
      </c>
      <c r="AM34" s="15" t="e">
        <f t="shared" si="247"/>
        <v>#NUM!</v>
      </c>
      <c r="AN34" s="14" t="e">
        <f t="shared" si="248"/>
        <v>#NUM!</v>
      </c>
      <c r="AP34" s="15" t="e">
        <f t="shared" si="249"/>
        <v>#NUM!</v>
      </c>
      <c r="AQ34" s="15" t="e">
        <f t="shared" si="240"/>
        <v>#NUM!</v>
      </c>
      <c r="AR34" s="15">
        <f t="shared" si="241"/>
        <v>1.6740994354876888</v>
      </c>
      <c r="AS34" s="15">
        <f t="shared" si="242"/>
        <v>3.413352165209028</v>
      </c>
      <c r="AT34" s="15" t="str">
        <f t="shared" si="243"/>
        <v>---</v>
      </c>
      <c r="AU34" s="15" t="str">
        <f t="shared" si="244"/>
        <v>---</v>
      </c>
    </row>
    <row r="35" spans="1:47" ht="15">
      <c r="A35" t="s">
        <v>49</v>
      </c>
      <c r="B35" s="27">
        <f>'Raw Plate Reader Measurements'!$P$17</f>
        <v>0.05</v>
      </c>
      <c r="C35" s="27">
        <f>'Raw Plate Reader Measurements'!$P$18</f>
        <v>0.048</v>
      </c>
      <c r="D35" s="27">
        <f>'Raw Plate Reader Measurements'!$P$19</f>
        <v>0.102</v>
      </c>
      <c r="E35" s="27">
        <f>'Raw Plate Reader Measurements'!$P$20</f>
        <v>0.105</v>
      </c>
      <c r="F35" s="3"/>
      <c r="G35" s="3"/>
      <c r="I35" s="27">
        <f>'Raw Plate Reader Measurements'!$E$17</f>
        <v>1833</v>
      </c>
      <c r="J35" s="27">
        <f>'Raw Plate Reader Measurements'!$E$18</f>
        <v>1888</v>
      </c>
      <c r="K35" s="27">
        <f>'Raw Plate Reader Measurements'!$E$19</f>
        <v>2015</v>
      </c>
      <c r="L35" s="27">
        <f>'Raw Plate Reader Measurements'!$E$20</f>
        <v>2061</v>
      </c>
      <c r="M35" s="3"/>
      <c r="N35" s="3"/>
      <c r="P35" s="4">
        <f t="shared" si="222"/>
        <v>-0.011749999999999997</v>
      </c>
      <c r="Q35" s="4">
        <f t="shared" si="223"/>
        <v>-0.013749999999999998</v>
      </c>
      <c r="R35" s="4">
        <f t="shared" si="224"/>
        <v>0.040249999999999994</v>
      </c>
      <c r="S35" s="4">
        <f t="shared" si="225"/>
        <v>0.04325</v>
      </c>
      <c r="T35" s="4" t="str">
        <f t="shared" si="226"/>
        <v>---</v>
      </c>
      <c r="U35" s="4" t="str">
        <f t="shared" si="227"/>
        <v>---</v>
      </c>
      <c r="W35" s="4">
        <f t="shared" si="228"/>
        <v>463.5</v>
      </c>
      <c r="X35" s="4">
        <f t="shared" si="229"/>
        <v>518.5</v>
      </c>
      <c r="Y35" s="4">
        <f t="shared" si="230"/>
        <v>645.5</v>
      </c>
      <c r="Z35" s="4">
        <f t="shared" si="231"/>
        <v>691.5</v>
      </c>
      <c r="AA35" s="4" t="str">
        <f t="shared" si="232"/>
        <v>---</v>
      </c>
      <c r="AB35" s="4" t="str">
        <f t="shared" si="233"/>
        <v>---</v>
      </c>
      <c r="AD35" s="15">
        <f t="shared" si="234"/>
        <v>-2.811915611478715</v>
      </c>
      <c r="AE35" s="15">
        <f t="shared" si="235"/>
        <v>-2.688044620728863</v>
      </c>
      <c r="AF35" s="15">
        <f t="shared" si="236"/>
        <v>1.143196201985259</v>
      </c>
      <c r="AG35" s="15">
        <f t="shared" si="237"/>
        <v>1.1397155761436166</v>
      </c>
      <c r="AH35" s="15" t="str">
        <f t="shared" si="238"/>
        <v>---</v>
      </c>
      <c r="AI35" s="15" t="str">
        <f t="shared" si="239"/>
        <v>---</v>
      </c>
      <c r="AK35" s="15">
        <f t="shared" si="245"/>
        <v>-0.8042621135196756</v>
      </c>
      <c r="AL35" s="15">
        <f t="shared" si="246"/>
        <v>2.2472911286607893</v>
      </c>
      <c r="AM35" s="15" t="e">
        <f t="shared" si="247"/>
        <v>#NUM!</v>
      </c>
      <c r="AN35" s="14" t="e">
        <f t="shared" si="248"/>
        <v>#NUM!</v>
      </c>
      <c r="AP35" s="15" t="e">
        <f t="shared" si="249"/>
        <v>#NUM!</v>
      </c>
      <c r="AQ35" s="15" t="e">
        <f t="shared" si="240"/>
        <v>#NUM!</v>
      </c>
      <c r="AR35" s="15">
        <f t="shared" si="241"/>
        <v>0.1338280253617834</v>
      </c>
      <c r="AS35" s="15">
        <f t="shared" si="242"/>
        <v>0.13077873666658327</v>
      </c>
      <c r="AT35" s="15" t="str">
        <f t="shared" si="243"/>
        <v>---</v>
      </c>
      <c r="AU35" s="15" t="str">
        <f t="shared" si="244"/>
        <v>---</v>
      </c>
    </row>
    <row r="36" spans="1:47" ht="15">
      <c r="A36" t="s">
        <v>51</v>
      </c>
      <c r="B36" s="27">
        <f>'Raw Plate Reader Measurements'!$P$21</f>
        <v>0.048</v>
      </c>
      <c r="C36" s="27">
        <f>'Raw Plate Reader Measurements'!$P$22</f>
        <v>0.047</v>
      </c>
      <c r="D36" s="27">
        <f>'Raw Plate Reader Measurements'!$P$23</f>
        <v>0.065</v>
      </c>
      <c r="E36" s="27">
        <f>'Raw Plate Reader Measurements'!$P$24</f>
        <v>0.066</v>
      </c>
      <c r="F36" s="3"/>
      <c r="G36" s="3"/>
      <c r="I36" s="27">
        <f>'Raw Plate Reader Measurements'!$E$21</f>
        <v>2489</v>
      </c>
      <c r="J36" s="27">
        <f>'Raw Plate Reader Measurements'!$E$22</f>
        <v>2437</v>
      </c>
      <c r="K36" s="27">
        <f>'Raw Plate Reader Measurements'!$E$23</f>
        <v>2534</v>
      </c>
      <c r="L36" s="27">
        <f>'Raw Plate Reader Measurements'!$E$24</f>
        <v>2570</v>
      </c>
      <c r="M36" s="3"/>
      <c r="N36" s="3"/>
      <c r="P36" s="4">
        <f t="shared" si="222"/>
        <v>-0.013749999999999998</v>
      </c>
      <c r="Q36" s="4">
        <f t="shared" si="223"/>
        <v>-0.01475</v>
      </c>
      <c r="R36" s="4">
        <f t="shared" si="224"/>
        <v>0.003250000000000003</v>
      </c>
      <c r="S36" s="4">
        <f t="shared" si="225"/>
        <v>0.004250000000000004</v>
      </c>
      <c r="T36" s="4" t="str">
        <f t="shared" si="226"/>
        <v>---</v>
      </c>
      <c r="U36" s="4" t="str">
        <f t="shared" si="227"/>
        <v>---</v>
      </c>
      <c r="W36" s="4">
        <f t="shared" si="228"/>
        <v>1119.5</v>
      </c>
      <c r="X36" s="4">
        <f t="shared" si="229"/>
        <v>1067.5</v>
      </c>
      <c r="Y36" s="4">
        <f t="shared" si="230"/>
        <v>1164.5</v>
      </c>
      <c r="Z36" s="4">
        <f t="shared" si="231"/>
        <v>1200.5</v>
      </c>
      <c r="AA36" s="4" t="str">
        <f t="shared" si="232"/>
        <v>---</v>
      </c>
      <c r="AB36" s="4" t="str">
        <f t="shared" si="233"/>
        <v>---</v>
      </c>
      <c r="AD36" s="15">
        <f t="shared" si="234"/>
        <v>-5.803791616019213</v>
      </c>
      <c r="AE36" s="15">
        <f t="shared" si="235"/>
        <v>-5.159008868298167</v>
      </c>
      <c r="AF36" s="15">
        <f t="shared" si="236"/>
        <v>25.54150847060777</v>
      </c>
      <c r="AG36" s="15">
        <f t="shared" si="237"/>
        <v>20.135556888669218</v>
      </c>
      <c r="AH36" s="15" t="str">
        <f t="shared" si="238"/>
        <v>---</v>
      </c>
      <c r="AI36" s="15" t="str">
        <f t="shared" si="239"/>
        <v>---</v>
      </c>
      <c r="AK36" s="15">
        <f t="shared" si="245"/>
        <v>8.678566218739903</v>
      </c>
      <c r="AL36" s="15">
        <f t="shared" si="246"/>
        <v>16.500895221614524</v>
      </c>
      <c r="AM36" s="15" t="e">
        <f t="shared" si="247"/>
        <v>#NUM!</v>
      </c>
      <c r="AN36" s="14" t="e">
        <f t="shared" si="248"/>
        <v>#NUM!</v>
      </c>
      <c r="AP36" s="15" t="e">
        <f t="shared" si="249"/>
        <v>#NUM!</v>
      </c>
      <c r="AQ36" s="15" t="e">
        <f t="shared" si="240"/>
        <v>#NUM!</v>
      </c>
      <c r="AR36" s="15">
        <f t="shared" si="241"/>
        <v>3.2403049119224074</v>
      </c>
      <c r="AS36" s="15">
        <f t="shared" si="242"/>
        <v>3.00248725166464</v>
      </c>
      <c r="AT36" s="15" t="str">
        <f t="shared" si="243"/>
        <v>---</v>
      </c>
      <c r="AU36" s="15" t="str">
        <f t="shared" si="244"/>
        <v>---</v>
      </c>
    </row>
    <row r="37" spans="1:47" ht="15">
      <c r="A37" t="s">
        <v>52</v>
      </c>
      <c r="B37" s="27">
        <f>'Raw Plate Reader Measurements'!$Q$17</f>
        <v>0.038</v>
      </c>
      <c r="C37" s="27">
        <f>'Raw Plate Reader Measurements'!$Q$18</f>
        <v>0.037</v>
      </c>
      <c r="D37" s="27">
        <f>'Raw Plate Reader Measurements'!$Q$19</f>
        <v>0.081</v>
      </c>
      <c r="E37" s="27">
        <f>'Raw Plate Reader Measurements'!$Q$20</f>
        <v>0.082</v>
      </c>
      <c r="F37" s="3"/>
      <c r="G37" s="3"/>
      <c r="I37" s="27">
        <f>'Raw Plate Reader Measurements'!$F$17</f>
        <v>1105</v>
      </c>
      <c r="J37" s="27">
        <f>'Raw Plate Reader Measurements'!$F$18</f>
        <v>1125</v>
      </c>
      <c r="K37" s="27">
        <f>'Raw Plate Reader Measurements'!$F$19</f>
        <v>1097</v>
      </c>
      <c r="L37" s="27">
        <f>'Raw Plate Reader Measurements'!$F$20</f>
        <v>1064</v>
      </c>
      <c r="M37" s="3"/>
      <c r="N37" s="3"/>
      <c r="P37" s="4">
        <f t="shared" si="222"/>
        <v>-0.02375</v>
      </c>
      <c r="Q37" s="4">
        <f t="shared" si="223"/>
        <v>-0.02475</v>
      </c>
      <c r="R37" s="4">
        <f t="shared" si="224"/>
        <v>0.019250000000000003</v>
      </c>
      <c r="S37" s="4">
        <f t="shared" si="225"/>
        <v>0.020250000000000004</v>
      </c>
      <c r="T37" s="4" t="str">
        <f t="shared" si="226"/>
        <v>---</v>
      </c>
      <c r="U37" s="4" t="str">
        <f t="shared" si="227"/>
        <v>---</v>
      </c>
      <c r="W37" s="4">
        <f t="shared" si="228"/>
        <v>-264.5</v>
      </c>
      <c r="X37" s="4">
        <f t="shared" si="229"/>
        <v>-244.5</v>
      </c>
      <c r="Y37" s="4">
        <f t="shared" si="230"/>
        <v>-272.5</v>
      </c>
      <c r="Z37" s="4">
        <f t="shared" si="231"/>
        <v>-305.5</v>
      </c>
      <c r="AA37" s="4" t="str">
        <f t="shared" si="232"/>
        <v>---</v>
      </c>
      <c r="AB37" s="4" t="str">
        <f t="shared" si="233"/>
        <v>---</v>
      </c>
      <c r="AD37" s="15">
        <f t="shared" si="234"/>
        <v>0.7938756355895675</v>
      </c>
      <c r="AE37" s="15">
        <f t="shared" si="235"/>
        <v>0.7041968389244689</v>
      </c>
      <c r="AF37" s="15">
        <f t="shared" si="236"/>
        <v>-1.0090813598961494</v>
      </c>
      <c r="AG37" s="15">
        <f t="shared" si="237"/>
        <v>-1.0754162586710645</v>
      </c>
      <c r="AH37" s="15" t="str">
        <f t="shared" si="238"/>
        <v>---</v>
      </c>
      <c r="AI37" s="15" t="str">
        <f t="shared" si="239"/>
        <v>---</v>
      </c>
      <c r="AK37" s="15">
        <f t="shared" si="245"/>
        <v>-0.14660628601329434</v>
      </c>
      <c r="AL37" s="15">
        <f t="shared" si="246"/>
        <v>1.0352010143998507</v>
      </c>
      <c r="AM37" s="15" t="e">
        <f t="shared" si="247"/>
        <v>#NUM!</v>
      </c>
      <c r="AN37" s="14" t="e">
        <f t="shared" si="248"/>
        <v>#NUM!</v>
      </c>
      <c r="AP37" s="15">
        <f t="shared" si="249"/>
        <v>-0.23082846024263776</v>
      </c>
      <c r="AQ37" s="15">
        <f t="shared" si="240"/>
        <v>-0.35069736116011413</v>
      </c>
      <c r="AR37" s="15" t="e">
        <f t="shared" si="241"/>
        <v>#NUM!</v>
      </c>
      <c r="AS37" s="15" t="e">
        <f t="shared" si="242"/>
        <v>#NUM!</v>
      </c>
      <c r="AT37" s="15" t="str">
        <f t="shared" si="243"/>
        <v>---</v>
      </c>
      <c r="AU37" s="15" t="str">
        <f t="shared" si="244"/>
        <v>---</v>
      </c>
    </row>
    <row r="38" spans="1:47" ht="15">
      <c r="A38" t="s">
        <v>53</v>
      </c>
      <c r="B38" s="27">
        <f>'Raw Plate Reader Measurements'!$Q$21</f>
        <v>0.038</v>
      </c>
      <c r="C38" s="27">
        <f>'Raw Plate Reader Measurements'!$Q$22</f>
        <v>0.037</v>
      </c>
      <c r="D38" s="27">
        <f>'Raw Plate Reader Measurements'!$Q$23</f>
        <v>0.065</v>
      </c>
      <c r="E38" s="27">
        <f>'Raw Plate Reader Measurements'!$Q$24</f>
        <v>0.065</v>
      </c>
      <c r="F38" s="3"/>
      <c r="G38" s="3"/>
      <c r="I38" s="27">
        <f>'Raw Plate Reader Measurements'!$F$21</f>
        <v>1185</v>
      </c>
      <c r="J38" s="27">
        <f>'Raw Plate Reader Measurements'!$F$22</f>
        <v>1278</v>
      </c>
      <c r="K38" s="27">
        <f>'Raw Plate Reader Measurements'!$F$23</f>
        <v>1140</v>
      </c>
      <c r="L38" s="27">
        <f>'Raw Plate Reader Measurements'!$F$24</f>
        <v>1178</v>
      </c>
      <c r="M38" s="3"/>
      <c r="N38" s="3"/>
      <c r="P38" s="4">
        <f t="shared" si="222"/>
        <v>-0.02375</v>
      </c>
      <c r="Q38" s="4">
        <f t="shared" si="223"/>
        <v>-0.02475</v>
      </c>
      <c r="R38" s="4">
        <f t="shared" si="224"/>
        <v>0.003250000000000003</v>
      </c>
      <c r="S38" s="4">
        <f t="shared" si="225"/>
        <v>0.003250000000000003</v>
      </c>
      <c r="T38" s="4" t="str">
        <f t="shared" si="226"/>
        <v>---</v>
      </c>
      <c r="U38" s="4" t="str">
        <f t="shared" si="227"/>
        <v>---</v>
      </c>
      <c r="W38" s="4">
        <f t="shared" si="228"/>
        <v>-184.5</v>
      </c>
      <c r="X38" s="4">
        <f t="shared" si="229"/>
        <v>-91.5</v>
      </c>
      <c r="Y38" s="4">
        <f t="shared" si="230"/>
        <v>-229.5</v>
      </c>
      <c r="Z38" s="4">
        <f t="shared" si="231"/>
        <v>-191.5</v>
      </c>
      <c r="AA38" s="4" t="str">
        <f t="shared" si="232"/>
        <v>---</v>
      </c>
      <c r="AB38" s="4" t="str">
        <f t="shared" si="233"/>
        <v>---</v>
      </c>
      <c r="AD38" s="15">
        <f t="shared" si="234"/>
        <v>0.5537620218006625</v>
      </c>
      <c r="AE38" s="15">
        <f t="shared" si="235"/>
        <v>0.26353378634596686</v>
      </c>
      <c r="AF38" s="15">
        <f t="shared" si="236"/>
        <v>-5.033727946762115</v>
      </c>
      <c r="AG38" s="15">
        <f t="shared" si="237"/>
        <v>-4.200256652744859</v>
      </c>
      <c r="AH38" s="15" t="str">
        <f t="shared" si="238"/>
        <v>---</v>
      </c>
      <c r="AI38" s="15" t="str">
        <f t="shared" si="239"/>
        <v>---</v>
      </c>
      <c r="AK38" s="15">
        <f t="shared" si="245"/>
        <v>-2.104172197840086</v>
      </c>
      <c r="AL38" s="15">
        <f t="shared" si="246"/>
        <v>2.923839534563144</v>
      </c>
      <c r="AM38" s="15" t="e">
        <f t="shared" si="247"/>
        <v>#NUM!</v>
      </c>
      <c r="AN38" s="14" t="e">
        <f t="shared" si="248"/>
        <v>#NUM!</v>
      </c>
      <c r="AP38" s="15">
        <f t="shared" si="249"/>
        <v>-0.5910202480604099</v>
      </c>
      <c r="AQ38" s="15">
        <f t="shared" si="240"/>
        <v>-1.3335736977935653</v>
      </c>
      <c r="AR38" s="15" t="e">
        <f t="shared" si="241"/>
        <v>#NUM!</v>
      </c>
      <c r="AS38" s="15" t="e">
        <f t="shared" si="242"/>
        <v>#NUM!</v>
      </c>
      <c r="AT38" s="15" t="str">
        <f t="shared" si="243"/>
        <v>---</v>
      </c>
      <c r="AU38" s="15" t="str">
        <f t="shared" si="244"/>
        <v>---</v>
      </c>
    </row>
    <row r="39" spans="1:47" ht="15">
      <c r="A39" t="s">
        <v>54</v>
      </c>
      <c r="B39" s="27">
        <f>'Raw Plate Reader Measurements'!$R$17</f>
        <v>0.045</v>
      </c>
      <c r="C39" s="27">
        <f>'Raw Plate Reader Measurements'!$R$18</f>
        <v>0.046</v>
      </c>
      <c r="D39" s="27">
        <f>'Raw Plate Reader Measurements'!$R$19</f>
        <v>0.087</v>
      </c>
      <c r="E39" s="27">
        <f>'Raw Plate Reader Measurements'!$R$20</f>
        <v>0.084</v>
      </c>
      <c r="F39" s="3"/>
      <c r="G39" s="3"/>
      <c r="I39" s="27">
        <f>'Raw Plate Reader Measurements'!$G$17</f>
        <v>2098</v>
      </c>
      <c r="J39" s="27">
        <f>'Raw Plate Reader Measurements'!$G$18</f>
        <v>2137</v>
      </c>
      <c r="K39" s="27">
        <f>'Raw Plate Reader Measurements'!$G$19</f>
        <v>2146</v>
      </c>
      <c r="L39" s="27">
        <f>'Raw Plate Reader Measurements'!$G$20</f>
        <v>2157</v>
      </c>
      <c r="M39" s="3"/>
      <c r="N39" s="3"/>
      <c r="P39" s="4">
        <f t="shared" si="222"/>
        <v>-0.01675</v>
      </c>
      <c r="Q39" s="4">
        <f t="shared" si="223"/>
        <v>-0.01575</v>
      </c>
      <c r="R39" s="4">
        <f t="shared" si="224"/>
        <v>0.025249999999999995</v>
      </c>
      <c r="S39" s="4">
        <f t="shared" si="225"/>
        <v>0.022250000000000006</v>
      </c>
      <c r="T39" s="4" t="str">
        <f t="shared" si="226"/>
        <v>---</v>
      </c>
      <c r="U39" s="4" t="str">
        <f t="shared" si="227"/>
        <v>---</v>
      </c>
      <c r="W39" s="4">
        <f t="shared" si="228"/>
        <v>728.5</v>
      </c>
      <c r="X39" s="4">
        <f t="shared" si="229"/>
        <v>767.5</v>
      </c>
      <c r="Y39" s="4">
        <f t="shared" si="230"/>
        <v>776.5</v>
      </c>
      <c r="Z39" s="4">
        <f t="shared" si="231"/>
        <v>787.5</v>
      </c>
      <c r="AA39" s="4" t="str">
        <f t="shared" si="232"/>
        <v>---</v>
      </c>
      <c r="AB39" s="4" t="str">
        <f t="shared" si="233"/>
        <v>---</v>
      </c>
      <c r="AD39" s="15">
        <f t="shared" si="234"/>
        <v>-3.1003102474432187</v>
      </c>
      <c r="AE39" s="15">
        <f t="shared" si="235"/>
        <v>-3.4736674336078464</v>
      </c>
      <c r="AF39" s="15">
        <f t="shared" si="236"/>
        <v>2.192151114501617</v>
      </c>
      <c r="AG39" s="15">
        <f t="shared" si="237"/>
        <v>2.522963445446975</v>
      </c>
      <c r="AH39" s="15" t="str">
        <f t="shared" si="238"/>
        <v>---</v>
      </c>
      <c r="AI39" s="15" t="str">
        <f t="shared" si="239"/>
        <v>---</v>
      </c>
      <c r="AK39" s="15">
        <f t="shared" si="245"/>
        <v>-0.46471578027561833</v>
      </c>
      <c r="AL39" s="15">
        <f t="shared" si="246"/>
        <v>3.2652369541291995</v>
      </c>
      <c r="AM39" s="15" t="e">
        <f t="shared" si="247"/>
        <v>#NUM!</v>
      </c>
      <c r="AN39" s="14" t="e">
        <f t="shared" si="248"/>
        <v>#NUM!</v>
      </c>
      <c r="AP39" s="15" t="e">
        <f t="shared" si="249"/>
        <v>#NUM!</v>
      </c>
      <c r="AQ39" s="15" t="e">
        <f t="shared" si="240"/>
        <v>#NUM!</v>
      </c>
      <c r="AR39" s="15">
        <f t="shared" si="241"/>
        <v>0.7848833058070318</v>
      </c>
      <c r="AS39" s="15">
        <f t="shared" si="242"/>
        <v>0.9254341810271972</v>
      </c>
      <c r="AT39" s="15" t="str">
        <f t="shared" si="243"/>
        <v>---</v>
      </c>
      <c r="AU39" s="15" t="str">
        <f t="shared" si="244"/>
        <v>---</v>
      </c>
    </row>
    <row r="40" spans="1:47" ht="15">
      <c r="A40" t="s">
        <v>55</v>
      </c>
      <c r="B40" s="27">
        <f>'Raw Plate Reader Measurements'!$R$21</f>
        <v>0.116</v>
      </c>
      <c r="C40" s="27">
        <f>'Raw Plate Reader Measurements'!$R$22</f>
        <v>0.117</v>
      </c>
      <c r="D40" s="27">
        <f>'Raw Plate Reader Measurements'!$R$23</f>
        <v>0.152</v>
      </c>
      <c r="E40" s="27">
        <f>'Raw Plate Reader Measurements'!$R$24</f>
        <v>0.167</v>
      </c>
      <c r="F40" s="3"/>
      <c r="G40" s="3"/>
      <c r="I40" s="27">
        <f>'Raw Plate Reader Measurements'!$G$21</f>
        <v>3622</v>
      </c>
      <c r="J40" s="27">
        <f>'Raw Plate Reader Measurements'!$G$22</f>
        <v>3623</v>
      </c>
      <c r="K40" s="27">
        <f>'Raw Plate Reader Measurements'!$G$23</f>
        <v>3957</v>
      </c>
      <c r="L40" s="27">
        <f>'Raw Plate Reader Measurements'!$G$24</f>
        <v>3979</v>
      </c>
      <c r="M40" s="3"/>
      <c r="N40" s="3"/>
      <c r="P40" s="4">
        <f t="shared" si="222"/>
        <v>0.05425000000000001</v>
      </c>
      <c r="Q40" s="4">
        <f t="shared" si="223"/>
        <v>0.05525000000000001</v>
      </c>
      <c r="R40" s="4">
        <f t="shared" si="224"/>
        <v>0.09025</v>
      </c>
      <c r="S40" s="4">
        <f t="shared" si="225"/>
        <v>0.10525000000000001</v>
      </c>
      <c r="T40" s="4" t="str">
        <f t="shared" si="226"/>
        <v>---</v>
      </c>
      <c r="U40" s="4" t="str">
        <f t="shared" si="227"/>
        <v>---</v>
      </c>
      <c r="W40" s="4">
        <f t="shared" si="228"/>
        <v>2252.5</v>
      </c>
      <c r="X40" s="4">
        <f t="shared" si="229"/>
        <v>2253.5</v>
      </c>
      <c r="Y40" s="4">
        <f t="shared" si="230"/>
        <v>2587.5</v>
      </c>
      <c r="Z40" s="4">
        <f t="shared" si="231"/>
        <v>2609.5</v>
      </c>
      <c r="AA40" s="4" t="str">
        <f t="shared" si="232"/>
        <v>---</v>
      </c>
      <c r="AB40" s="4" t="str">
        <f t="shared" si="233"/>
        <v>---</v>
      </c>
      <c r="AD40" s="15">
        <f t="shared" si="234"/>
        <v>2.9597529913970813</v>
      </c>
      <c r="AE40" s="15">
        <f t="shared" si="235"/>
        <v>2.907473004749054</v>
      </c>
      <c r="AF40" s="15">
        <f t="shared" si="236"/>
        <v>2.043730183153921</v>
      </c>
      <c r="AG40" s="15">
        <f t="shared" si="237"/>
        <v>1.7673623854603342</v>
      </c>
      <c r="AH40" s="15" t="str">
        <f t="shared" si="238"/>
        <v>---</v>
      </c>
      <c r="AI40" s="15" t="str">
        <f t="shared" si="239"/>
        <v>---</v>
      </c>
      <c r="AK40" s="15">
        <f t="shared" si="245"/>
        <v>2.4195796411900976</v>
      </c>
      <c r="AL40" s="15">
        <f t="shared" si="246"/>
        <v>0.60455971479429</v>
      </c>
      <c r="AM40" s="15">
        <f t="shared" si="247"/>
        <v>2.361185358183645</v>
      </c>
      <c r="AN40" s="14">
        <f t="shared" si="248"/>
        <v>1.2938632339038538</v>
      </c>
      <c r="AP40" s="15">
        <f t="shared" si="249"/>
        <v>1.0851058160015823</v>
      </c>
      <c r="AQ40" s="15">
        <f t="shared" si="240"/>
        <v>1.0672843206724991</v>
      </c>
      <c r="AR40" s="15">
        <f t="shared" si="241"/>
        <v>0.7147766593002925</v>
      </c>
      <c r="AS40" s="15">
        <f t="shared" si="242"/>
        <v>0.5694882574606356</v>
      </c>
      <c r="AT40" s="15" t="str">
        <f t="shared" si="243"/>
        <v>---</v>
      </c>
      <c r="AU40" s="15" t="str">
        <f t="shared" si="244"/>
        <v>---</v>
      </c>
    </row>
    <row r="41" spans="1:47" ht="15">
      <c r="A41" t="s">
        <v>56</v>
      </c>
      <c r="B41" s="27">
        <f>'Raw Plate Reader Measurements'!$S$17</f>
        <v>0.148</v>
      </c>
      <c r="C41" s="27">
        <f>'Raw Plate Reader Measurements'!$S$18</f>
        <v>0.148</v>
      </c>
      <c r="D41" s="27">
        <f>'Raw Plate Reader Measurements'!$S$19</f>
        <v>0.164</v>
      </c>
      <c r="E41" s="27">
        <f>'Raw Plate Reader Measurements'!$S$20</f>
        <v>0.16</v>
      </c>
      <c r="F41" s="3"/>
      <c r="G41" s="3"/>
      <c r="I41" s="27">
        <f>'Raw Plate Reader Measurements'!$H$17</f>
        <v>1523</v>
      </c>
      <c r="J41" s="27">
        <f>'Raw Plate Reader Measurements'!$H$18</f>
        <v>1595</v>
      </c>
      <c r="K41" s="27">
        <f>'Raw Plate Reader Measurements'!$H$19</f>
        <v>1544</v>
      </c>
      <c r="L41" s="27">
        <f>'Raw Plate Reader Measurements'!$H$20</f>
        <v>1467</v>
      </c>
      <c r="M41" s="3"/>
      <c r="N41" s="3"/>
      <c r="P41" s="4">
        <f t="shared" si="222"/>
        <v>0.08625</v>
      </c>
      <c r="Q41" s="4">
        <f t="shared" si="223"/>
        <v>0.08625</v>
      </c>
      <c r="R41" s="4">
        <f t="shared" si="224"/>
        <v>0.10225000000000001</v>
      </c>
      <c r="S41" s="4">
        <f t="shared" si="225"/>
        <v>0.09825</v>
      </c>
      <c r="T41" s="4" t="str">
        <f t="shared" si="226"/>
        <v>---</v>
      </c>
      <c r="U41" s="4" t="str">
        <f t="shared" si="227"/>
        <v>---</v>
      </c>
      <c r="W41" s="4">
        <f t="shared" si="228"/>
        <v>153.5</v>
      </c>
      <c r="X41" s="4">
        <f t="shared" si="229"/>
        <v>225.5</v>
      </c>
      <c r="Y41" s="4">
        <f t="shared" si="230"/>
        <v>174.5</v>
      </c>
      <c r="Z41" s="4">
        <f t="shared" si="231"/>
        <v>97.5</v>
      </c>
      <c r="AA41" s="4" t="str">
        <f t="shared" si="232"/>
        <v>---</v>
      </c>
      <c r="AB41" s="4" t="str">
        <f t="shared" si="233"/>
        <v>---</v>
      </c>
      <c r="AD41" s="15">
        <f t="shared" si="234"/>
        <v>0.12686437583611265</v>
      </c>
      <c r="AE41" s="15">
        <f t="shared" si="235"/>
        <v>0.18637079316640653</v>
      </c>
      <c r="AF41" s="15">
        <f t="shared" si="236"/>
        <v>0.12165291664381342</v>
      </c>
      <c r="AG41" s="15">
        <f t="shared" si="237"/>
        <v>0.07073957848981342</v>
      </c>
      <c r="AH41" s="15" t="str">
        <f t="shared" si="238"/>
        <v>---</v>
      </c>
      <c r="AI41" s="15" t="str">
        <f t="shared" si="239"/>
        <v>---</v>
      </c>
      <c r="AK41" s="15">
        <f t="shared" si="245"/>
        <v>0.1264069160340365</v>
      </c>
      <c r="AL41" s="15">
        <f t="shared" si="246"/>
        <v>0.04731923079707725</v>
      </c>
      <c r="AM41" s="15">
        <f t="shared" si="247"/>
        <v>0.11943335534600455</v>
      </c>
      <c r="AN41" s="14">
        <f t="shared" si="248"/>
        <v>1.4895263852067404</v>
      </c>
      <c r="AP41" s="15">
        <f t="shared" si="249"/>
        <v>-2.0646366699445586</v>
      </c>
      <c r="AQ41" s="15">
        <f t="shared" si="240"/>
        <v>-1.6800170780290775</v>
      </c>
      <c r="AR41" s="15">
        <f t="shared" si="241"/>
        <v>-2.106583234340771</v>
      </c>
      <c r="AS41" s="15">
        <f t="shared" si="242"/>
        <v>-2.6487500538059106</v>
      </c>
      <c r="AT41" s="15" t="str">
        <f t="shared" si="243"/>
        <v>---</v>
      </c>
      <c r="AU41" s="15" t="str">
        <f t="shared" si="244"/>
        <v>---</v>
      </c>
    </row>
    <row r="42" spans="1:47" ht="15">
      <c r="A42" t="s">
        <v>57</v>
      </c>
      <c r="B42" s="27">
        <f>'Raw Plate Reader Measurements'!$S$21</f>
        <v>0.095</v>
      </c>
      <c r="C42" s="27">
        <f>'Raw Plate Reader Measurements'!$S$22</f>
        <v>0.094</v>
      </c>
      <c r="D42" s="27">
        <f>'Raw Plate Reader Measurements'!$S$23</f>
        <v>0.129</v>
      </c>
      <c r="E42" s="27">
        <f>'Raw Plate Reader Measurements'!$S$24</f>
        <v>0.139</v>
      </c>
      <c r="F42" s="3"/>
      <c r="G42" s="3"/>
      <c r="I42" s="27">
        <f>'Raw Plate Reader Measurements'!$H$21</f>
        <v>1562</v>
      </c>
      <c r="J42" s="27">
        <f>'Raw Plate Reader Measurements'!$H$22</f>
        <v>1657</v>
      </c>
      <c r="K42" s="27">
        <f>'Raw Plate Reader Measurements'!$H$23</f>
        <v>1697</v>
      </c>
      <c r="L42" s="27">
        <f>'Raw Plate Reader Measurements'!$H$24</f>
        <v>1696</v>
      </c>
      <c r="M42" s="3"/>
      <c r="N42" s="3"/>
      <c r="P42" s="4">
        <f t="shared" si="222"/>
        <v>0.03325</v>
      </c>
      <c r="Q42" s="4">
        <f t="shared" si="223"/>
        <v>0.03225</v>
      </c>
      <c r="R42" s="4">
        <f t="shared" si="224"/>
        <v>0.06725</v>
      </c>
      <c r="S42" s="4">
        <f t="shared" si="225"/>
        <v>0.07725000000000001</v>
      </c>
      <c r="T42" s="4" t="str">
        <f t="shared" si="226"/>
        <v>---</v>
      </c>
      <c r="U42" s="4" t="str">
        <f t="shared" si="227"/>
        <v>---</v>
      </c>
      <c r="W42" s="4">
        <f t="shared" si="228"/>
        <v>192.5</v>
      </c>
      <c r="X42" s="4">
        <f t="shared" si="229"/>
        <v>287.5</v>
      </c>
      <c r="Y42" s="4">
        <f t="shared" si="230"/>
        <v>327.5</v>
      </c>
      <c r="Z42" s="4">
        <f t="shared" si="231"/>
        <v>326.5</v>
      </c>
      <c r="AA42" s="4" t="str">
        <f t="shared" si="232"/>
        <v>---</v>
      </c>
      <c r="AB42" s="4" t="str">
        <f t="shared" si="233"/>
        <v>---</v>
      </c>
      <c r="AD42" s="15">
        <f t="shared" si="234"/>
        <v>0.4126952736996807</v>
      </c>
      <c r="AE42" s="15">
        <f t="shared" si="235"/>
        <v>0.6354751043226232</v>
      </c>
      <c r="AF42" s="15">
        <f t="shared" si="236"/>
        <v>0.3471438108274773</v>
      </c>
      <c r="AG42" s="15">
        <f t="shared" si="237"/>
        <v>0.30128333396833995</v>
      </c>
      <c r="AH42" s="15" t="str">
        <f t="shared" si="238"/>
        <v>---</v>
      </c>
      <c r="AI42" s="15" t="str">
        <f t="shared" si="239"/>
        <v>---</v>
      </c>
      <c r="AK42" s="15">
        <f t="shared" si="245"/>
        <v>0.42414938070453034</v>
      </c>
      <c r="AL42" s="15">
        <f t="shared" si="246"/>
        <v>0.14811671215931765</v>
      </c>
      <c r="AM42" s="15">
        <f t="shared" si="247"/>
        <v>0.40696132900968524</v>
      </c>
      <c r="AN42" s="14">
        <f t="shared" si="248"/>
        <v>1.382327820562482</v>
      </c>
      <c r="AP42" s="15">
        <f t="shared" si="249"/>
        <v>-0.8850457944343658</v>
      </c>
      <c r="AQ42" s="15">
        <f t="shared" si="240"/>
        <v>-0.4533823640647179</v>
      </c>
      <c r="AR42" s="15">
        <f t="shared" si="241"/>
        <v>-1.0580161444669833</v>
      </c>
      <c r="AS42" s="15">
        <f t="shared" si="242"/>
        <v>-1.1997041481217108</v>
      </c>
      <c r="AT42" s="15" t="str">
        <f t="shared" si="243"/>
        <v>---</v>
      </c>
      <c r="AU42" s="15" t="str">
        <f t="shared" si="244"/>
        <v>---</v>
      </c>
    </row>
    <row r="43" spans="1:47" ht="15">
      <c r="A43" t="s">
        <v>58</v>
      </c>
      <c r="B43" s="27">
        <f>'Raw Plate Reader Measurements'!$T$17</f>
        <v>0.136</v>
      </c>
      <c r="C43" s="27">
        <f>'Raw Plate Reader Measurements'!$T$18</f>
        <v>0.136</v>
      </c>
      <c r="D43" s="27">
        <f>'Raw Plate Reader Measurements'!$T$19</f>
        <v>0.168</v>
      </c>
      <c r="E43" s="27">
        <f>'Raw Plate Reader Measurements'!$T$20</f>
        <v>0.165</v>
      </c>
      <c r="F43" s="3"/>
      <c r="G43" s="3"/>
      <c r="I43" s="27">
        <f>'Raw Plate Reader Measurements'!$I$17</f>
        <v>1108</v>
      </c>
      <c r="J43" s="27">
        <f>'Raw Plate Reader Measurements'!$I$18</f>
        <v>1088</v>
      </c>
      <c r="K43" s="27">
        <f>'Raw Plate Reader Measurements'!$I$19</f>
        <v>1083</v>
      </c>
      <c r="L43" s="27">
        <f>'Raw Plate Reader Measurements'!$I$20</f>
        <v>1077</v>
      </c>
      <c r="M43" s="3"/>
      <c r="N43" s="3"/>
      <c r="P43" s="4">
        <f t="shared" si="222"/>
        <v>0.07425000000000001</v>
      </c>
      <c r="Q43" s="4">
        <f t="shared" si="223"/>
        <v>0.07425000000000001</v>
      </c>
      <c r="R43" s="4">
        <f t="shared" si="224"/>
        <v>0.10625000000000001</v>
      </c>
      <c r="S43" s="4">
        <f t="shared" si="225"/>
        <v>0.10325000000000001</v>
      </c>
      <c r="T43" s="4" t="str">
        <f t="shared" si="226"/>
        <v>---</v>
      </c>
      <c r="U43" s="4" t="str">
        <f t="shared" si="227"/>
        <v>---</v>
      </c>
      <c r="W43" s="4">
        <f t="shared" si="228"/>
        <v>-261.5</v>
      </c>
      <c r="X43" s="4">
        <f t="shared" si="229"/>
        <v>-281.5</v>
      </c>
      <c r="Y43" s="4">
        <f t="shared" si="230"/>
        <v>-286.5</v>
      </c>
      <c r="Z43" s="4">
        <f t="shared" si="231"/>
        <v>-292.5</v>
      </c>
      <c r="AA43" s="4" t="str">
        <f t="shared" si="232"/>
        <v>---</v>
      </c>
      <c r="AB43" s="4" t="str">
        <f t="shared" si="233"/>
        <v>---</v>
      </c>
      <c r="AD43" s="15">
        <f t="shared" si="234"/>
        <v>-0.25105313344069335</v>
      </c>
      <c r="AE43" s="15">
        <f t="shared" si="235"/>
        <v>-0.27025413791034486</v>
      </c>
      <c r="AF43" s="15">
        <f t="shared" si="236"/>
        <v>-0.19221447892057425</v>
      </c>
      <c r="AG43" s="15">
        <f t="shared" si="237"/>
        <v>-0.20194179912709448</v>
      </c>
      <c r="AH43" s="15" t="str">
        <f t="shared" si="238"/>
        <v>---</v>
      </c>
      <c r="AI43" s="15" t="str">
        <f t="shared" si="239"/>
        <v>---</v>
      </c>
      <c r="AK43" s="15">
        <f t="shared" si="245"/>
        <v>-0.22886588734967672</v>
      </c>
      <c r="AL43" s="15">
        <f t="shared" si="246"/>
        <v>0.037742519965463704</v>
      </c>
      <c r="AM43" s="15" t="e">
        <f t="shared" si="247"/>
        <v>#NUM!</v>
      </c>
      <c r="AN43" s="14" t="e">
        <f t="shared" si="248"/>
        <v>#NUM!</v>
      </c>
      <c r="AP43" s="15" t="e">
        <f t="shared" si="249"/>
        <v>#NUM!</v>
      </c>
      <c r="AQ43" s="15" t="e">
        <f t="shared" si="240"/>
        <v>#NUM!</v>
      </c>
      <c r="AR43" s="15" t="e">
        <f t="shared" si="241"/>
        <v>#NUM!</v>
      </c>
      <c r="AS43" s="15" t="e">
        <f t="shared" si="242"/>
        <v>#NUM!</v>
      </c>
      <c r="AT43" s="15" t="str">
        <f t="shared" si="243"/>
        <v>---</v>
      </c>
      <c r="AU43" s="15" t="str">
        <f t="shared" si="244"/>
        <v>---</v>
      </c>
    </row>
    <row r="44" spans="1:47" ht="15">
      <c r="A44" t="s">
        <v>59</v>
      </c>
      <c r="B44" s="27">
        <f>'Raw Plate Reader Measurements'!$T$21</f>
        <v>0.143</v>
      </c>
      <c r="C44" s="27">
        <f>'Raw Plate Reader Measurements'!$T$22</f>
        <v>0.144</v>
      </c>
      <c r="D44" s="27">
        <f>'Raw Plate Reader Measurements'!$T$23</f>
        <v>0.142</v>
      </c>
      <c r="E44" s="27">
        <f>'Raw Plate Reader Measurements'!$T$24</f>
        <v>0.148</v>
      </c>
      <c r="F44" s="3"/>
      <c r="G44" s="3"/>
      <c r="I44" s="27">
        <f>'Raw Plate Reader Measurements'!$I$21</f>
        <v>1137</v>
      </c>
      <c r="J44" s="27">
        <f>'Raw Plate Reader Measurements'!$I$22</f>
        <v>1184</v>
      </c>
      <c r="K44" s="27">
        <f>'Raw Plate Reader Measurements'!$I$23</f>
        <v>1240</v>
      </c>
      <c r="L44" s="27">
        <f>'Raw Plate Reader Measurements'!$I$24</f>
        <v>1102</v>
      </c>
      <c r="M44" s="3"/>
      <c r="N44" s="3"/>
      <c r="P44" s="4">
        <f t="shared" si="222"/>
        <v>0.08124999999999999</v>
      </c>
      <c r="Q44" s="4">
        <f t="shared" si="223"/>
        <v>0.08224999999999999</v>
      </c>
      <c r="R44" s="4">
        <f t="shared" si="224"/>
        <v>0.08024999999999999</v>
      </c>
      <c r="S44" s="4">
        <f t="shared" si="225"/>
        <v>0.08625</v>
      </c>
      <c r="T44" s="4" t="str">
        <f t="shared" si="226"/>
        <v>---</v>
      </c>
      <c r="U44" s="4" t="str">
        <f t="shared" si="227"/>
        <v>---</v>
      </c>
      <c r="W44" s="4">
        <f t="shared" si="228"/>
        <v>-232.5</v>
      </c>
      <c r="X44" s="4">
        <f t="shared" si="229"/>
        <v>-185.5</v>
      </c>
      <c r="Y44" s="4">
        <f t="shared" si="230"/>
        <v>-129.5</v>
      </c>
      <c r="Z44" s="4">
        <f t="shared" si="231"/>
        <v>-267.5</v>
      </c>
      <c r="AA44" s="4" t="str">
        <f t="shared" si="232"/>
        <v>---</v>
      </c>
      <c r="AB44" s="4" t="str">
        <f t="shared" si="233"/>
        <v>---</v>
      </c>
      <c r="AD44" s="15">
        <f t="shared" si="234"/>
        <v>-0.2039811324831709</v>
      </c>
      <c r="AE44" s="15">
        <f t="shared" si="235"/>
        <v>-0.16076755923233213</v>
      </c>
      <c r="AF44" s="15">
        <f t="shared" si="236"/>
        <v>-0.11503106439400335</v>
      </c>
      <c r="AG44" s="15">
        <f t="shared" si="237"/>
        <v>-0.2210828699424113</v>
      </c>
      <c r="AH44" s="15" t="str">
        <f t="shared" si="238"/>
        <v>---</v>
      </c>
      <c r="AI44" s="15" t="str">
        <f t="shared" si="239"/>
        <v>---</v>
      </c>
      <c r="AK44" s="15">
        <f t="shared" si="245"/>
        <v>-0.17521565651297943</v>
      </c>
      <c r="AL44" s="15">
        <f t="shared" si="246"/>
        <v>0.047476964657018166</v>
      </c>
      <c r="AM44" s="15" t="e">
        <f t="shared" si="247"/>
        <v>#NUM!</v>
      </c>
      <c r="AN44" s="14" t="e">
        <f t="shared" si="248"/>
        <v>#NUM!</v>
      </c>
      <c r="AP44" s="15" t="e">
        <f t="shared" si="249"/>
        <v>#NUM!</v>
      </c>
      <c r="AQ44" s="15" t="e">
        <f t="shared" si="240"/>
        <v>#NUM!</v>
      </c>
      <c r="AR44" s="15" t="e">
        <f t="shared" si="241"/>
        <v>#NUM!</v>
      </c>
      <c r="AS44" s="15" t="e">
        <f t="shared" si="242"/>
        <v>#NUM!</v>
      </c>
      <c r="AT44" s="15" t="str">
        <f t="shared" si="243"/>
        <v>---</v>
      </c>
      <c r="AU44" s="15" t="str">
        <f t="shared" si="244"/>
        <v>---</v>
      </c>
    </row>
    <row r="46" ht="15">
      <c r="A46" s="24" t="s">
        <v>40</v>
      </c>
    </row>
    <row r="47" spans="1:47" ht="15">
      <c r="A47" t="s">
        <v>44</v>
      </c>
      <c r="B47" s="27">
        <f>'Raw Plate Reader Measurements'!$M$27</f>
        <v>0.036</v>
      </c>
      <c r="C47" s="27">
        <f>'Raw Plate Reader Measurements'!$M$28</f>
        <v>0.037</v>
      </c>
      <c r="D47" s="27">
        <f>'Raw Plate Reader Measurements'!$M$29</f>
        <v>0.041</v>
      </c>
      <c r="E47" s="27">
        <f>'Raw Plate Reader Measurements'!$M$30</f>
        <v>0.041</v>
      </c>
      <c r="F47" s="3"/>
      <c r="G47" s="3"/>
      <c r="I47" s="27">
        <f>'Raw Plate Reader Measurements'!$B$27</f>
        <v>1209</v>
      </c>
      <c r="J47" s="27">
        <f>'Raw Plate Reader Measurements'!$B$28</f>
        <v>1241</v>
      </c>
      <c r="K47" s="27">
        <f>'Raw Plate Reader Measurements'!$B$29</f>
        <v>1211</v>
      </c>
      <c r="L47" s="27">
        <f>'Raw Plate Reader Measurements'!$B$30</f>
        <v>1196</v>
      </c>
      <c r="M47" s="3"/>
      <c r="N47" s="3"/>
      <c r="P47" s="4">
        <f aca="true" t="shared" si="250" ref="P47:P62">IF(ISBLANK(B47),"---",B47-$B$9)</f>
        <v>-0.025750000000000002</v>
      </c>
      <c r="Q47" s="4">
        <f aca="true" t="shared" si="251" ref="Q47:Q62">IF(ISBLANK(C47),"---",C47-$B$9)</f>
        <v>-0.02475</v>
      </c>
      <c r="R47" s="4">
        <f aca="true" t="shared" si="252" ref="R47:R62">IF(ISBLANK(D47),"---",D47-$B$9)</f>
        <v>-0.020749999999999998</v>
      </c>
      <c r="S47" s="4">
        <f aca="true" t="shared" si="253" ref="S47:S62">IF(ISBLANK(E47),"---",E47-$B$9)</f>
        <v>-0.020749999999999998</v>
      </c>
      <c r="T47" s="4" t="str">
        <f aca="true" t="shared" si="254" ref="T47:T62">IF(ISBLANK(F47),"---",F47-$B$9)</f>
        <v>---</v>
      </c>
      <c r="U47" s="4" t="str">
        <f aca="true" t="shared" si="255" ref="U47:U62">IF(ISBLANK(G47),"---",G47-$B$9)</f>
        <v>---</v>
      </c>
      <c r="W47" s="4">
        <f aca="true" t="shared" si="256" ref="W47:W62">IF(ISBLANK(I47),"---",I47-$I$9)</f>
        <v>-160.5</v>
      </c>
      <c r="X47" s="4">
        <f aca="true" t="shared" si="257" ref="X47:X62">IF(ISBLANK(J47),"---",J47-$I$9)</f>
        <v>-128.5</v>
      </c>
      <c r="Y47" s="4">
        <f aca="true" t="shared" si="258" ref="Y47:Y62">IF(ISBLANK(K47),"---",K47-$I$9)</f>
        <v>-158.5</v>
      </c>
      <c r="Z47" s="4">
        <f aca="true" t="shared" si="259" ref="Z47:Z62">IF(ISBLANK(L47),"---",L47-$I$9)</f>
        <v>-173.5</v>
      </c>
      <c r="AA47" s="4" t="str">
        <f aca="true" t="shared" si="260" ref="AA47:AA62">IF(ISBLANK(M47),"---",M47-$I$9)</f>
        <v>---</v>
      </c>
      <c r="AB47" s="4" t="str">
        <f aca="true" t="shared" si="261" ref="AB47:AB62">IF(ISBLANK(N47),"---",N47-$I$9)</f>
        <v>---</v>
      </c>
      <c r="AD47" s="15">
        <f aca="true" t="shared" si="262" ref="AD47:AD62">IF(AND(ISNUMBER(W47),ISNUMBER(P47)),(W47*$B$3)/(P47*$B$2),"---")</f>
        <v>0.4443121755153314</v>
      </c>
      <c r="AE47" s="15">
        <f aca="true" t="shared" si="263" ref="AE47:AE62">IF(AND(ISNUMBER(X47),ISNUMBER(Q47)),(X47*$B$3)/(Q47*$B$2),"---")</f>
        <v>0.3700993611525327</v>
      </c>
      <c r="AF47" s="15">
        <f aca="true" t="shared" si="264" ref="AF47:AF62">IF(AND(ISNUMBER(Y47),ISNUMBER(R47)),(Y47*$B$3)/(R47*$B$2),"---")</f>
        <v>0.5445046294618132</v>
      </c>
      <c r="AG47" s="15">
        <f aca="true" t="shared" si="265" ref="AG47:AG62">IF(AND(ISNUMBER(Z47),ISNUMBER(S47)),(Z47*$B$3)/(S47*$B$2),"---")</f>
        <v>0.5960350360354864</v>
      </c>
      <c r="AH47" s="15" t="str">
        <f aca="true" t="shared" si="266" ref="AH47:AH62">IF(AND(ISNUMBER(AA47),ISNUMBER(T47)),(AA47*$B$3)/(T47*$B$2),"---")</f>
        <v>---</v>
      </c>
      <c r="AI47" s="15" t="str">
        <f aca="true" t="shared" si="267" ref="AI47:AI62">IF(AND(ISNUMBER(AB47),ISNUMBER(U47)),(AB47*$B$3)/(U47*$B$2),"---")</f>
        <v>---</v>
      </c>
      <c r="AK47" s="15">
        <f>AVERAGE(AD47:AI47)</f>
        <v>0.4887378005412909</v>
      </c>
      <c r="AL47" s="15">
        <f>STDEV(AD47:AI47)</f>
        <v>0.10111272819992395</v>
      </c>
      <c r="AM47" s="15">
        <f>GEOMEAN(AD47:AI47)</f>
        <v>0.4806400751331768</v>
      </c>
      <c r="AN47" s="14">
        <f>EXP(STDEV(AP47:AU47))</f>
        <v>1.2376161622312436</v>
      </c>
      <c r="AP47" s="15">
        <f>IF(ISNUMBER(AD47),LN(AD47),"---")</f>
        <v>-0.8112278656000161</v>
      </c>
      <c r="AQ47" s="15">
        <f aca="true" t="shared" si="268" ref="AQ47:AQ62">IF(ISNUMBER(AE47),LN(AE47),"---")</f>
        <v>-0.9939837657397664</v>
      </c>
      <c r="AR47" s="15">
        <f aca="true" t="shared" si="269" ref="AR47:AR62">IF(ISNUMBER(AF47),LN(AF47),"---")</f>
        <v>-0.6078788344197134</v>
      </c>
      <c r="AS47" s="15">
        <f aca="true" t="shared" si="270" ref="AS47:AS62">IF(ISNUMBER(AG47),LN(AG47),"---")</f>
        <v>-0.5174558283501348</v>
      </c>
      <c r="AT47" s="15" t="str">
        <f aca="true" t="shared" si="271" ref="AT47:AT62">IF(ISNUMBER(AH47),LN(AH47),"---")</f>
        <v>---</v>
      </c>
      <c r="AU47" s="15" t="str">
        <f aca="true" t="shared" si="272" ref="AU47:AU62">IF(ISNUMBER(AI47),LN(AI47),"---")</f>
        <v>---</v>
      </c>
    </row>
    <row r="48" spans="1:47" ht="15">
      <c r="A48" t="s">
        <v>45</v>
      </c>
      <c r="B48" s="27">
        <f>'Raw Plate Reader Measurements'!$M$31</f>
        <v>0.036</v>
      </c>
      <c r="C48" s="27">
        <f>'Raw Plate Reader Measurements'!$M$32</f>
        <v>0.035</v>
      </c>
      <c r="D48" s="27">
        <f>'Raw Plate Reader Measurements'!$M$33</f>
        <v>0.047</v>
      </c>
      <c r="E48" s="27">
        <f>'Raw Plate Reader Measurements'!$M$34</f>
        <v>0.045</v>
      </c>
      <c r="F48" s="3"/>
      <c r="G48" s="3"/>
      <c r="I48" s="27">
        <f>'Raw Plate Reader Measurements'!$B$31</f>
        <v>1366</v>
      </c>
      <c r="J48" s="27">
        <f>'Raw Plate Reader Measurements'!$B$32</f>
        <v>1380</v>
      </c>
      <c r="K48" s="27">
        <f>'Raw Plate Reader Measurements'!$B$33</f>
        <v>1323</v>
      </c>
      <c r="L48" s="27">
        <f>'Raw Plate Reader Measurements'!$B$34</f>
        <v>1336</v>
      </c>
      <c r="M48" s="3"/>
      <c r="N48" s="3"/>
      <c r="P48" s="4">
        <f t="shared" si="250"/>
        <v>-0.025750000000000002</v>
      </c>
      <c r="Q48" s="4">
        <f t="shared" si="251"/>
        <v>-0.026749999999999996</v>
      </c>
      <c r="R48" s="4">
        <f t="shared" si="252"/>
        <v>-0.01475</v>
      </c>
      <c r="S48" s="4">
        <f t="shared" si="253"/>
        <v>-0.01675</v>
      </c>
      <c r="T48" s="4" t="str">
        <f t="shared" si="254"/>
        <v>---</v>
      </c>
      <c r="U48" s="4" t="str">
        <f t="shared" si="255"/>
        <v>---</v>
      </c>
      <c r="W48" s="4">
        <f t="shared" si="256"/>
        <v>-3.5</v>
      </c>
      <c r="X48" s="4">
        <f t="shared" si="257"/>
        <v>10.5</v>
      </c>
      <c r="Y48" s="4">
        <f t="shared" si="258"/>
        <v>-46.5</v>
      </c>
      <c r="Z48" s="4">
        <f t="shared" si="259"/>
        <v>-33.5</v>
      </c>
      <c r="AA48" s="4" t="str">
        <f t="shared" si="260"/>
        <v>---</v>
      </c>
      <c r="AB48" s="4" t="str">
        <f t="shared" si="261"/>
        <v>---</v>
      </c>
      <c r="AD48" s="15">
        <f t="shared" si="262"/>
        <v>0.009689050556409097</v>
      </c>
      <c r="AE48" s="15">
        <f t="shared" si="263"/>
        <v>-0.027980529176919733</v>
      </c>
      <c r="AF48" s="15">
        <f t="shared" si="264"/>
        <v>0.22472497646451028</v>
      </c>
      <c r="AG48" s="15">
        <f t="shared" si="265"/>
        <v>0.1425674581871624</v>
      </c>
      <c r="AH48" s="15" t="str">
        <f t="shared" si="266"/>
        <v>---</v>
      </c>
      <c r="AI48" s="15" t="str">
        <f t="shared" si="267"/>
        <v>---</v>
      </c>
      <c r="AK48" s="15">
        <f>AVERAGE(AD48:AI48)</f>
        <v>0.08725023900779051</v>
      </c>
      <c r="AL48" s="15">
        <f>STDEV(AD48:AI48)</f>
        <v>0.11726489396086939</v>
      </c>
      <c r="AM48" s="15" t="e">
        <f>GEOMEAN(AD48:AI48)</f>
        <v>#NUM!</v>
      </c>
      <c r="AN48" s="14" t="e">
        <f>EXP(STDEV(AP48:AU48))</f>
        <v>#NUM!</v>
      </c>
      <c r="AP48" s="15">
        <f>IF(ISNUMBER(AD48),LN(AD48),"---")</f>
        <v>-4.636758839674719</v>
      </c>
      <c r="AQ48" s="15" t="e">
        <f t="shared" si="268"/>
        <v>#NUM!</v>
      </c>
      <c r="AR48" s="15">
        <f t="shared" si="269"/>
        <v>-1.4928779512528596</v>
      </c>
      <c r="AS48" s="15">
        <f t="shared" si="270"/>
        <v>-1.9479400005003964</v>
      </c>
      <c r="AT48" s="15" t="str">
        <f t="shared" si="271"/>
        <v>---</v>
      </c>
      <c r="AU48" s="15" t="str">
        <f t="shared" si="272"/>
        <v>---</v>
      </c>
    </row>
    <row r="49" spans="1:47" ht="15">
      <c r="A49" t="s">
        <v>46</v>
      </c>
      <c r="B49" s="27">
        <f>'Raw Plate Reader Measurements'!$N$27</f>
        <v>0.043</v>
      </c>
      <c r="C49" s="27">
        <f>'Raw Plate Reader Measurements'!$N$28</f>
        <v>0.042</v>
      </c>
      <c r="D49" s="27">
        <f>'Raw Plate Reader Measurements'!$N$29</f>
        <v>0.054</v>
      </c>
      <c r="E49" s="27">
        <f>'Raw Plate Reader Measurements'!$N$30</f>
        <v>0.054</v>
      </c>
      <c r="F49" s="3"/>
      <c r="G49" s="3"/>
      <c r="I49" s="27">
        <f>'Raw Plate Reader Measurements'!$C$27</f>
        <v>2623</v>
      </c>
      <c r="J49" s="27">
        <f>'Raw Plate Reader Measurements'!$C$28</f>
        <v>2672</v>
      </c>
      <c r="K49" s="27">
        <f>'Raw Plate Reader Measurements'!$C$29</f>
        <v>2752</v>
      </c>
      <c r="L49" s="27">
        <f>'Raw Plate Reader Measurements'!$C$30</f>
        <v>2761</v>
      </c>
      <c r="M49" s="3"/>
      <c r="N49" s="3"/>
      <c r="P49" s="4">
        <f t="shared" si="250"/>
        <v>-0.018750000000000003</v>
      </c>
      <c r="Q49" s="4">
        <f t="shared" si="251"/>
        <v>-0.019749999999999997</v>
      </c>
      <c r="R49" s="4">
        <f t="shared" si="252"/>
        <v>-0.00775</v>
      </c>
      <c r="S49" s="4">
        <f t="shared" si="253"/>
        <v>-0.00775</v>
      </c>
      <c r="T49" s="4" t="str">
        <f t="shared" si="254"/>
        <v>---</v>
      </c>
      <c r="U49" s="4" t="str">
        <f t="shared" si="255"/>
        <v>---</v>
      </c>
      <c r="W49" s="4">
        <f t="shared" si="256"/>
        <v>1253.5</v>
      </c>
      <c r="X49" s="4">
        <f t="shared" si="257"/>
        <v>1302.5</v>
      </c>
      <c r="Y49" s="4">
        <f t="shared" si="258"/>
        <v>1382.5</v>
      </c>
      <c r="Z49" s="4">
        <f t="shared" si="259"/>
        <v>1391.5</v>
      </c>
      <c r="AA49" s="4" t="str">
        <f t="shared" si="260"/>
        <v>---</v>
      </c>
      <c r="AB49" s="4" t="str">
        <f t="shared" si="261"/>
        <v>---</v>
      </c>
      <c r="AC49" s="12"/>
      <c r="AD49" s="15">
        <f t="shared" si="262"/>
        <v>-4.765554902336215</v>
      </c>
      <c r="AE49" s="15">
        <f t="shared" si="263"/>
        <v>-4.701116817437446</v>
      </c>
      <c r="AF49" s="15">
        <f t="shared" si="264"/>
        <v>-12.716097480242068</v>
      </c>
      <c r="AG49" s="15">
        <f t="shared" si="265"/>
        <v>-12.798878584995904</v>
      </c>
      <c r="AH49" s="15" t="str">
        <f t="shared" si="266"/>
        <v>---</v>
      </c>
      <c r="AI49" s="15" t="str">
        <f t="shared" si="267"/>
        <v>---</v>
      </c>
      <c r="AJ49" s="12"/>
      <c r="AK49" s="15">
        <f aca="true" t="shared" si="273" ref="AK49:AK62">AVERAGE(AD49:AI49)</f>
        <v>-8.745411946252908</v>
      </c>
      <c r="AL49" s="15">
        <f aca="true" t="shared" si="274" ref="AL49:AL62">STDEV(AD49:AI49)</f>
        <v>4.632944369052544</v>
      </c>
      <c r="AM49" s="15" t="e">
        <f aca="true" t="shared" si="275" ref="AM49:AM62">GEOMEAN(AD49:AI49)</f>
        <v>#NUM!</v>
      </c>
      <c r="AN49" s="14" t="e">
        <f aca="true" t="shared" si="276" ref="AN49:AN62">EXP(STDEV(AP49:AU49))</f>
        <v>#NUM!</v>
      </c>
      <c r="AP49" s="15" t="e">
        <f aca="true" t="shared" si="277" ref="AP49:AP62">IF(ISNUMBER(AD49),LN(AD49),"---")</f>
        <v>#NUM!</v>
      </c>
      <c r="AQ49" s="15" t="e">
        <f t="shared" si="268"/>
        <v>#NUM!</v>
      </c>
      <c r="AR49" s="15" t="e">
        <f t="shared" si="269"/>
        <v>#NUM!</v>
      </c>
      <c r="AS49" s="15" t="e">
        <f t="shared" si="270"/>
        <v>#NUM!</v>
      </c>
      <c r="AT49" s="15" t="str">
        <f t="shared" si="271"/>
        <v>---</v>
      </c>
      <c r="AU49" s="15" t="str">
        <f t="shared" si="272"/>
        <v>---</v>
      </c>
    </row>
    <row r="50" spans="1:47" ht="15">
      <c r="A50" t="s">
        <v>47</v>
      </c>
      <c r="B50" s="27">
        <f>'Raw Plate Reader Measurements'!$N$31</f>
        <v>0.048</v>
      </c>
      <c r="C50" s="27">
        <f>'Raw Plate Reader Measurements'!$N$32</f>
        <v>0.047</v>
      </c>
      <c r="D50" s="27">
        <f>'Raw Plate Reader Measurements'!$N$33</f>
        <v>0.058</v>
      </c>
      <c r="E50" s="27">
        <f>'Raw Plate Reader Measurements'!$N$34</f>
        <v>0.057</v>
      </c>
      <c r="F50" s="3"/>
      <c r="G50" s="3"/>
      <c r="I50" s="27">
        <f>'Raw Plate Reader Measurements'!$C$31</f>
        <v>3906</v>
      </c>
      <c r="J50" s="27">
        <f>'Raw Plate Reader Measurements'!$C$32</f>
        <v>3847</v>
      </c>
      <c r="K50" s="27">
        <f>'Raw Plate Reader Measurements'!$C$33</f>
        <v>4207</v>
      </c>
      <c r="L50" s="27">
        <f>'Raw Plate Reader Measurements'!$C$34</f>
        <v>4006</v>
      </c>
      <c r="M50" s="3"/>
      <c r="N50" s="3"/>
      <c r="P50" s="4">
        <f t="shared" si="250"/>
        <v>-0.013749999999999998</v>
      </c>
      <c r="Q50" s="4">
        <f t="shared" si="251"/>
        <v>-0.01475</v>
      </c>
      <c r="R50" s="4">
        <f t="shared" si="252"/>
        <v>-0.0037499999999999964</v>
      </c>
      <c r="S50" s="4">
        <f t="shared" si="253"/>
        <v>-0.004749999999999997</v>
      </c>
      <c r="T50" s="4" t="str">
        <f t="shared" si="254"/>
        <v>---</v>
      </c>
      <c r="U50" s="4" t="str">
        <f t="shared" si="255"/>
        <v>---</v>
      </c>
      <c r="W50" s="4">
        <f t="shared" si="256"/>
        <v>2536.5</v>
      </c>
      <c r="X50" s="4">
        <f t="shared" si="257"/>
        <v>2477.5</v>
      </c>
      <c r="Y50" s="4">
        <f t="shared" si="258"/>
        <v>2837.5</v>
      </c>
      <c r="Z50" s="4">
        <f t="shared" si="259"/>
        <v>2636.5</v>
      </c>
      <c r="AA50" s="4" t="str">
        <f t="shared" si="260"/>
        <v>---</v>
      </c>
      <c r="AB50" s="4" t="str">
        <f t="shared" si="261"/>
        <v>---</v>
      </c>
      <c r="AC50" s="12"/>
      <c r="AD50" s="15">
        <f t="shared" si="262"/>
        <v>-13.149903916063185</v>
      </c>
      <c r="AE50" s="15">
        <f t="shared" si="263"/>
        <v>-11.973250090125253</v>
      </c>
      <c r="AF50" s="15">
        <f t="shared" si="264"/>
        <v>-53.93802168080983</v>
      </c>
      <c r="AG50" s="15">
        <f t="shared" si="265"/>
        <v>-39.56622142215304</v>
      </c>
      <c r="AH50" s="15" t="str">
        <f t="shared" si="266"/>
        <v>---</v>
      </c>
      <c r="AI50" s="15" t="str">
        <f t="shared" si="267"/>
        <v>---</v>
      </c>
      <c r="AJ50" s="12"/>
      <c r="AK50" s="15">
        <f t="shared" si="273"/>
        <v>-29.656849277287826</v>
      </c>
      <c r="AL50" s="15">
        <f t="shared" si="274"/>
        <v>20.599028415321456</v>
      </c>
      <c r="AM50" s="15" t="e">
        <f t="shared" si="275"/>
        <v>#NUM!</v>
      </c>
      <c r="AN50" s="14" t="e">
        <f t="shared" si="276"/>
        <v>#NUM!</v>
      </c>
      <c r="AP50" s="15" t="e">
        <f t="shared" si="277"/>
        <v>#NUM!</v>
      </c>
      <c r="AQ50" s="15" t="e">
        <f t="shared" si="268"/>
        <v>#NUM!</v>
      </c>
      <c r="AR50" s="15" t="e">
        <f t="shared" si="269"/>
        <v>#NUM!</v>
      </c>
      <c r="AS50" s="15" t="e">
        <f t="shared" si="270"/>
        <v>#NUM!</v>
      </c>
      <c r="AT50" s="15" t="str">
        <f t="shared" si="271"/>
        <v>---</v>
      </c>
      <c r="AU50" s="15" t="str">
        <f t="shared" si="272"/>
        <v>---</v>
      </c>
    </row>
    <row r="51" spans="1:47" ht="15">
      <c r="A51" t="s">
        <v>50</v>
      </c>
      <c r="B51" s="27">
        <f>'Raw Plate Reader Measurements'!$O$27</f>
        <v>0.065</v>
      </c>
      <c r="C51" s="27">
        <f>'Raw Plate Reader Measurements'!$O$28</f>
        <v>0.063</v>
      </c>
      <c r="D51" s="27">
        <f>'Raw Plate Reader Measurements'!$O$29</f>
        <v>0.103</v>
      </c>
      <c r="E51" s="27">
        <f>'Raw Plate Reader Measurements'!$O$30</f>
        <v>0.102</v>
      </c>
      <c r="F51" s="3"/>
      <c r="G51" s="3"/>
      <c r="I51" s="27">
        <f>'Raw Plate Reader Measurements'!$D$27</f>
        <v>3838</v>
      </c>
      <c r="J51" s="27">
        <f>'Raw Plate Reader Measurements'!$D$28</f>
        <v>4027</v>
      </c>
      <c r="K51" s="27">
        <f>'Raw Plate Reader Measurements'!$D$29</f>
        <v>3741</v>
      </c>
      <c r="L51" s="27">
        <f>'Raw Plate Reader Measurements'!$D$30</f>
        <v>3676</v>
      </c>
      <c r="M51" s="3"/>
      <c r="N51" s="3"/>
      <c r="P51" s="4">
        <f t="shared" si="250"/>
        <v>0.003250000000000003</v>
      </c>
      <c r="Q51" s="4">
        <f t="shared" si="251"/>
        <v>0.0012500000000000011</v>
      </c>
      <c r="R51" s="4">
        <f t="shared" si="252"/>
        <v>0.041249999999999995</v>
      </c>
      <c r="S51" s="4">
        <f t="shared" si="253"/>
        <v>0.040249999999999994</v>
      </c>
      <c r="T51" s="4" t="str">
        <f t="shared" si="254"/>
        <v>---</v>
      </c>
      <c r="U51" s="4" t="str">
        <f t="shared" si="255"/>
        <v>---</v>
      </c>
      <c r="W51" s="4">
        <f t="shared" si="256"/>
        <v>2468.5</v>
      </c>
      <c r="X51" s="4">
        <f t="shared" si="257"/>
        <v>2657.5</v>
      </c>
      <c r="Y51" s="4">
        <f t="shared" si="258"/>
        <v>2371.5</v>
      </c>
      <c r="Z51" s="4">
        <f t="shared" si="259"/>
        <v>2306.5</v>
      </c>
      <c r="AA51" s="4" t="str">
        <f t="shared" si="260"/>
        <v>---</v>
      </c>
      <c r="AB51" s="4" t="str">
        <f t="shared" si="261"/>
        <v>---</v>
      </c>
      <c r="AD51" s="15">
        <f t="shared" si="262"/>
        <v>54.142733928463095</v>
      </c>
      <c r="AE51" s="15">
        <f t="shared" si="263"/>
        <v>151.54920805295353</v>
      </c>
      <c r="AF51" s="15">
        <f t="shared" si="264"/>
        <v>4.0981663889800695</v>
      </c>
      <c r="AG51" s="15">
        <f t="shared" si="265"/>
        <v>4.084867606319133</v>
      </c>
      <c r="AH51" s="15" t="str">
        <f t="shared" si="266"/>
        <v>---</v>
      </c>
      <c r="AI51" s="15" t="str">
        <f t="shared" si="267"/>
        <v>---</v>
      </c>
      <c r="AK51" s="15">
        <f t="shared" si="273"/>
        <v>53.46874399417896</v>
      </c>
      <c r="AL51" s="15">
        <f t="shared" si="274"/>
        <v>69.51367460813849</v>
      </c>
      <c r="AM51" s="15">
        <f t="shared" si="275"/>
        <v>19.251534694046207</v>
      </c>
      <c r="AN51" s="14">
        <f t="shared" si="276"/>
        <v>6.277453018271425</v>
      </c>
      <c r="AP51" s="15">
        <f t="shared" si="277"/>
        <v>3.991623780296929</v>
      </c>
      <c r="AQ51" s="15">
        <f t="shared" si="268"/>
        <v>5.020910377841551</v>
      </c>
      <c r="AR51" s="15">
        <f t="shared" si="269"/>
        <v>1.410539651476605</v>
      </c>
      <c r="AS51" s="15">
        <f t="shared" si="270"/>
        <v>1.4072893180729615</v>
      </c>
      <c r="AT51" s="15" t="str">
        <f t="shared" si="271"/>
        <v>---</v>
      </c>
      <c r="AU51" s="15" t="str">
        <f t="shared" si="272"/>
        <v>---</v>
      </c>
    </row>
    <row r="52" spans="1:47" ht="15">
      <c r="A52" t="s">
        <v>48</v>
      </c>
      <c r="B52" s="27">
        <f>'Raw Plate Reader Measurements'!$O$31</f>
        <v>0.038</v>
      </c>
      <c r="C52" s="27">
        <f>'Raw Plate Reader Measurements'!$O$32</f>
        <v>0.038</v>
      </c>
      <c r="D52" s="27">
        <f>'Raw Plate Reader Measurements'!$O$33</f>
        <v>0.048</v>
      </c>
      <c r="E52" s="27">
        <f>'Raw Plate Reader Measurements'!$O$34</f>
        <v>0.05</v>
      </c>
      <c r="F52" s="3"/>
      <c r="G52" s="3"/>
      <c r="I52" s="27">
        <f>'Raw Plate Reader Measurements'!$D$31</f>
        <v>1977</v>
      </c>
      <c r="J52" s="27">
        <f>'Raw Plate Reader Measurements'!$D$32</f>
        <v>2010</v>
      </c>
      <c r="K52" s="27">
        <f>'Raw Plate Reader Measurements'!$D$33</f>
        <v>2036</v>
      </c>
      <c r="L52" s="27">
        <f>'Raw Plate Reader Measurements'!$D$34</f>
        <v>1941</v>
      </c>
      <c r="M52" s="3"/>
      <c r="N52" s="3"/>
      <c r="P52" s="4">
        <f t="shared" si="250"/>
        <v>-0.02375</v>
      </c>
      <c r="Q52" s="4">
        <f t="shared" si="251"/>
        <v>-0.02375</v>
      </c>
      <c r="R52" s="4">
        <f t="shared" si="252"/>
        <v>-0.013749999999999998</v>
      </c>
      <c r="S52" s="4">
        <f t="shared" si="253"/>
        <v>-0.011749999999999997</v>
      </c>
      <c r="T52" s="4" t="str">
        <f t="shared" si="254"/>
        <v>---</v>
      </c>
      <c r="U52" s="4" t="str">
        <f t="shared" si="255"/>
        <v>---</v>
      </c>
      <c r="W52" s="4">
        <f t="shared" si="256"/>
        <v>607.5</v>
      </c>
      <c r="X52" s="4">
        <f t="shared" si="257"/>
        <v>640.5</v>
      </c>
      <c r="Y52" s="4">
        <f t="shared" si="258"/>
        <v>666.5</v>
      </c>
      <c r="Z52" s="4">
        <f t="shared" si="259"/>
        <v>571.5</v>
      </c>
      <c r="AA52" s="4" t="str">
        <f t="shared" si="260"/>
        <v>---</v>
      </c>
      <c r="AB52" s="4" t="str">
        <f t="shared" si="261"/>
        <v>---</v>
      </c>
      <c r="AD52" s="15">
        <f t="shared" si="262"/>
        <v>-1.8233627547094982</v>
      </c>
      <c r="AE52" s="15">
        <f t="shared" si="263"/>
        <v>-1.922409620397422</v>
      </c>
      <c r="AF52" s="15">
        <f t="shared" si="264"/>
        <v>-3.455316759336137</v>
      </c>
      <c r="AG52" s="15">
        <f t="shared" si="265"/>
        <v>-3.4671192491048233</v>
      </c>
      <c r="AH52" s="15" t="str">
        <f t="shared" si="266"/>
        <v>---</v>
      </c>
      <c r="AI52" s="15" t="str">
        <f t="shared" si="267"/>
        <v>---</v>
      </c>
      <c r="AK52" s="15">
        <f t="shared" si="273"/>
        <v>-2.6670520958869703</v>
      </c>
      <c r="AL52" s="15">
        <f t="shared" si="274"/>
        <v>0.9179275116660759</v>
      </c>
      <c r="AM52" s="15" t="e">
        <f t="shared" si="275"/>
        <v>#NUM!</v>
      </c>
      <c r="AN52" s="14" t="e">
        <f t="shared" si="276"/>
        <v>#NUM!</v>
      </c>
      <c r="AP52" s="15" t="e">
        <f t="shared" si="277"/>
        <v>#NUM!</v>
      </c>
      <c r="AQ52" s="15" t="e">
        <f t="shared" si="268"/>
        <v>#NUM!</v>
      </c>
      <c r="AR52" s="15" t="e">
        <f t="shared" si="269"/>
        <v>#NUM!</v>
      </c>
      <c r="AS52" s="15" t="e">
        <f t="shared" si="270"/>
        <v>#NUM!</v>
      </c>
      <c r="AT52" s="15" t="str">
        <f t="shared" si="271"/>
        <v>---</v>
      </c>
      <c r="AU52" s="15" t="str">
        <f t="shared" si="272"/>
        <v>---</v>
      </c>
    </row>
    <row r="53" spans="1:47" ht="15">
      <c r="A53" t="s">
        <v>49</v>
      </c>
      <c r="B53" s="27">
        <f>'Raw Plate Reader Measurements'!$P$27</f>
        <v>0.04</v>
      </c>
      <c r="C53" s="27">
        <f>'Raw Plate Reader Measurements'!$P$28</f>
        <v>0.039</v>
      </c>
      <c r="D53" s="27">
        <f>'Raw Plate Reader Measurements'!$P$29</f>
        <v>0.075</v>
      </c>
      <c r="E53" s="27">
        <f>'Raw Plate Reader Measurements'!$P$30</f>
        <v>0.085</v>
      </c>
      <c r="F53" s="3"/>
      <c r="G53" s="3"/>
      <c r="I53" s="27">
        <f>'Raw Plate Reader Measurements'!$E$27</f>
        <v>2140</v>
      </c>
      <c r="J53" s="27">
        <f>'Raw Plate Reader Measurements'!$E$28</f>
        <v>2194</v>
      </c>
      <c r="K53" s="27">
        <f>'Raw Plate Reader Measurements'!$E$29</f>
        <v>2347</v>
      </c>
      <c r="L53" s="27">
        <f>'Raw Plate Reader Measurements'!$E$30</f>
        <v>2290</v>
      </c>
      <c r="M53" s="3"/>
      <c r="N53" s="3"/>
      <c r="P53" s="4">
        <f t="shared" si="250"/>
        <v>-0.02175</v>
      </c>
      <c r="Q53" s="4">
        <f t="shared" si="251"/>
        <v>-0.02275</v>
      </c>
      <c r="R53" s="4">
        <f t="shared" si="252"/>
        <v>0.013249999999999998</v>
      </c>
      <c r="S53" s="4">
        <f t="shared" si="253"/>
        <v>0.023250000000000007</v>
      </c>
      <c r="T53" s="4" t="str">
        <f t="shared" si="254"/>
        <v>---</v>
      </c>
      <c r="U53" s="4" t="str">
        <f t="shared" si="255"/>
        <v>---</v>
      </c>
      <c r="W53" s="4">
        <f t="shared" si="256"/>
        <v>770.5</v>
      </c>
      <c r="X53" s="4">
        <f t="shared" si="257"/>
        <v>824.5</v>
      </c>
      <c r="Y53" s="4">
        <f t="shared" si="258"/>
        <v>977.5</v>
      </c>
      <c r="Z53" s="4">
        <f t="shared" si="259"/>
        <v>920.5</v>
      </c>
      <c r="AA53" s="4" t="str">
        <f t="shared" si="260"/>
        <v>---</v>
      </c>
      <c r="AB53" s="4" t="str">
        <f t="shared" si="261"/>
        <v>---</v>
      </c>
      <c r="AD53" s="15">
        <f t="shared" si="262"/>
        <v>-2.5252465869703142</v>
      </c>
      <c r="AE53" s="15">
        <f t="shared" si="263"/>
        <v>-2.5834476763805587</v>
      </c>
      <c r="AF53" s="15">
        <f t="shared" si="264"/>
        <v>5.2588562406774075</v>
      </c>
      <c r="AG53" s="15">
        <f t="shared" si="265"/>
        <v>2.8222224787372685</v>
      </c>
      <c r="AH53" s="15" t="str">
        <f t="shared" si="266"/>
        <v>---</v>
      </c>
      <c r="AI53" s="15" t="str">
        <f t="shared" si="267"/>
        <v>---</v>
      </c>
      <c r="AK53" s="15">
        <f t="shared" si="273"/>
        <v>0.7430961140159507</v>
      </c>
      <c r="AL53" s="15">
        <f t="shared" si="274"/>
        <v>3.9354293947226204</v>
      </c>
      <c r="AM53" s="15" t="e">
        <f t="shared" si="275"/>
        <v>#NUM!</v>
      </c>
      <c r="AN53" s="14" t="e">
        <f t="shared" si="276"/>
        <v>#NUM!</v>
      </c>
      <c r="AP53" s="15" t="e">
        <f t="shared" si="277"/>
        <v>#NUM!</v>
      </c>
      <c r="AQ53" s="15" t="e">
        <f t="shared" si="268"/>
        <v>#NUM!</v>
      </c>
      <c r="AR53" s="15">
        <f t="shared" si="269"/>
        <v>1.6599135583669484</v>
      </c>
      <c r="AS53" s="15">
        <f t="shared" si="270"/>
        <v>1.0375246875794255</v>
      </c>
      <c r="AT53" s="15" t="str">
        <f t="shared" si="271"/>
        <v>---</v>
      </c>
      <c r="AU53" s="15" t="str">
        <f t="shared" si="272"/>
        <v>---</v>
      </c>
    </row>
    <row r="54" spans="1:47" ht="15">
      <c r="A54" t="s">
        <v>51</v>
      </c>
      <c r="B54" s="27">
        <f>'Raw Plate Reader Measurements'!$P$31</f>
        <v>0.116</v>
      </c>
      <c r="C54" s="27">
        <f>'Raw Plate Reader Measurements'!$P$32</f>
        <v>0.117</v>
      </c>
      <c r="D54" s="27">
        <f>'Raw Plate Reader Measurements'!$P$33</f>
        <v>0.123</v>
      </c>
      <c r="E54" s="27">
        <f>'Raw Plate Reader Measurements'!$P$34</f>
        <v>0.125</v>
      </c>
      <c r="F54" s="3"/>
      <c r="G54" s="3"/>
      <c r="I54" s="27">
        <f>'Raw Plate Reader Measurements'!$E$31</f>
        <v>3983</v>
      </c>
      <c r="J54" s="27">
        <f>'Raw Plate Reader Measurements'!$E$32</f>
        <v>3956</v>
      </c>
      <c r="K54" s="27">
        <f>'Raw Plate Reader Measurements'!$E$33</f>
        <v>3990</v>
      </c>
      <c r="L54" s="27">
        <f>'Raw Plate Reader Measurements'!$E$34</f>
        <v>3920</v>
      </c>
      <c r="M54" s="3"/>
      <c r="N54" s="3"/>
      <c r="P54" s="4">
        <f t="shared" si="250"/>
        <v>0.05425000000000001</v>
      </c>
      <c r="Q54" s="4">
        <f t="shared" si="251"/>
        <v>0.05525000000000001</v>
      </c>
      <c r="R54" s="4">
        <f t="shared" si="252"/>
        <v>0.06125</v>
      </c>
      <c r="S54" s="4">
        <f t="shared" si="253"/>
        <v>0.06325</v>
      </c>
      <c r="T54" s="4" t="str">
        <f t="shared" si="254"/>
        <v>---</v>
      </c>
      <c r="U54" s="4" t="str">
        <f t="shared" si="255"/>
        <v>---</v>
      </c>
      <c r="W54" s="4">
        <f t="shared" si="256"/>
        <v>2613.5</v>
      </c>
      <c r="X54" s="4">
        <f t="shared" si="257"/>
        <v>2586.5</v>
      </c>
      <c r="Y54" s="4">
        <f t="shared" si="258"/>
        <v>2620.5</v>
      </c>
      <c r="Z54" s="4">
        <f t="shared" si="259"/>
        <v>2550.5</v>
      </c>
      <c r="AA54" s="4" t="str">
        <f t="shared" si="260"/>
        <v>---</v>
      </c>
      <c r="AB54" s="4" t="str">
        <f t="shared" si="261"/>
        <v>---</v>
      </c>
      <c r="AD54" s="15">
        <f t="shared" si="262"/>
        <v>3.4341018614944603</v>
      </c>
      <c r="AE54" s="15">
        <f t="shared" si="263"/>
        <v>3.337110684172811</v>
      </c>
      <c r="AF54" s="15">
        <f t="shared" si="264"/>
        <v>3.0497797892200746</v>
      </c>
      <c r="AG54" s="15">
        <f t="shared" si="265"/>
        <v>2.8744529810779276</v>
      </c>
      <c r="AH54" s="15" t="str">
        <f t="shared" si="266"/>
        <v>---</v>
      </c>
      <c r="AI54" s="15" t="str">
        <f t="shared" si="267"/>
        <v>---</v>
      </c>
      <c r="AK54" s="15">
        <f t="shared" si="273"/>
        <v>3.1738613289913187</v>
      </c>
      <c r="AL54" s="15">
        <f t="shared" si="274"/>
        <v>0.25782233807858257</v>
      </c>
      <c r="AM54" s="15">
        <f t="shared" si="275"/>
        <v>3.1659340871576602</v>
      </c>
      <c r="AN54" s="14">
        <f t="shared" si="276"/>
        <v>1.0853181254028534</v>
      </c>
      <c r="AP54" s="15">
        <f t="shared" si="277"/>
        <v>1.233755424672066</v>
      </c>
      <c r="AQ54" s="15">
        <f t="shared" si="268"/>
        <v>1.205105367985366</v>
      </c>
      <c r="AR54" s="15">
        <f t="shared" si="269"/>
        <v>1.115069387757043</v>
      </c>
      <c r="AS54" s="15">
        <f t="shared" si="270"/>
        <v>1.0558623886950103</v>
      </c>
      <c r="AT54" s="15" t="str">
        <f t="shared" si="271"/>
        <v>---</v>
      </c>
      <c r="AU54" s="15" t="str">
        <f t="shared" si="272"/>
        <v>---</v>
      </c>
    </row>
    <row r="55" spans="1:47" ht="15">
      <c r="A55" t="s">
        <v>52</v>
      </c>
      <c r="B55" s="27">
        <f>'Raw Plate Reader Measurements'!$Q$27</f>
        <v>0.039</v>
      </c>
      <c r="C55" s="27">
        <f>'Raw Plate Reader Measurements'!$Q$28</f>
        <v>0.038</v>
      </c>
      <c r="D55" s="27">
        <f>'Raw Plate Reader Measurements'!$Q$29</f>
        <v>0.065</v>
      </c>
      <c r="E55" s="27">
        <f>'Raw Plate Reader Measurements'!$Q$30</f>
        <v>0.075</v>
      </c>
      <c r="F55" s="3"/>
      <c r="G55" s="3"/>
      <c r="I55" s="27">
        <f>'Raw Plate Reader Measurements'!$F$27</f>
        <v>1097</v>
      </c>
      <c r="J55" s="27">
        <f>'Raw Plate Reader Measurements'!$F$28</f>
        <v>1208</v>
      </c>
      <c r="K55" s="27">
        <f>'Raw Plate Reader Measurements'!$F$29</f>
        <v>1138</v>
      </c>
      <c r="L55" s="27">
        <f>'Raw Plate Reader Measurements'!$F$30</f>
        <v>1079</v>
      </c>
      <c r="M55" s="3"/>
      <c r="N55" s="3"/>
      <c r="P55" s="4">
        <f t="shared" si="250"/>
        <v>-0.02275</v>
      </c>
      <c r="Q55" s="4">
        <f t="shared" si="251"/>
        <v>-0.02375</v>
      </c>
      <c r="R55" s="4">
        <f t="shared" si="252"/>
        <v>0.003250000000000003</v>
      </c>
      <c r="S55" s="4">
        <f t="shared" si="253"/>
        <v>0.013249999999999998</v>
      </c>
      <c r="T55" s="4" t="str">
        <f t="shared" si="254"/>
        <v>---</v>
      </c>
      <c r="U55" s="4" t="str">
        <f t="shared" si="255"/>
        <v>---</v>
      </c>
      <c r="W55" s="4">
        <f t="shared" si="256"/>
        <v>-272.5</v>
      </c>
      <c r="X55" s="4">
        <f t="shared" si="257"/>
        <v>-161.5</v>
      </c>
      <c r="Y55" s="4">
        <f t="shared" si="258"/>
        <v>-231.5</v>
      </c>
      <c r="Z55" s="4">
        <f t="shared" si="259"/>
        <v>-290.5</v>
      </c>
      <c r="AA55" s="4" t="str">
        <f t="shared" si="260"/>
        <v>---</v>
      </c>
      <c r="AB55" s="4" t="str">
        <f t="shared" si="261"/>
        <v>---</v>
      </c>
      <c r="AD55" s="15">
        <f t="shared" si="262"/>
        <v>0.8538380737582805</v>
      </c>
      <c r="AE55" s="15">
        <f t="shared" si="263"/>
        <v>0.48472935783635224</v>
      </c>
      <c r="AF55" s="15">
        <f t="shared" si="264"/>
        <v>-5.077594856973549</v>
      </c>
      <c r="AG55" s="15">
        <f t="shared" si="265"/>
        <v>-1.5628621359762525</v>
      </c>
      <c r="AH55" s="15" t="str">
        <f t="shared" si="266"/>
        <v>---</v>
      </c>
      <c r="AI55" s="15" t="str">
        <f t="shared" si="267"/>
        <v>---</v>
      </c>
      <c r="AK55" s="15">
        <f t="shared" si="273"/>
        <v>-1.3254723903387924</v>
      </c>
      <c r="AL55" s="15">
        <f t="shared" si="274"/>
        <v>2.717903687524539</v>
      </c>
      <c r="AM55" s="15" t="e">
        <f t="shared" si="275"/>
        <v>#NUM!</v>
      </c>
      <c r="AN55" s="14" t="e">
        <f t="shared" si="276"/>
        <v>#NUM!</v>
      </c>
      <c r="AP55" s="15">
        <f t="shared" si="277"/>
        <v>-0.15801371235400216</v>
      </c>
      <c r="AQ55" s="15">
        <f t="shared" si="268"/>
        <v>-0.7241645688782805</v>
      </c>
      <c r="AR55" s="15" t="e">
        <f t="shared" si="269"/>
        <v>#NUM!</v>
      </c>
      <c r="AS55" s="15" t="e">
        <f t="shared" si="270"/>
        <v>#NUM!</v>
      </c>
      <c r="AT55" s="15" t="str">
        <f t="shared" si="271"/>
        <v>---</v>
      </c>
      <c r="AU55" s="15" t="str">
        <f t="shared" si="272"/>
        <v>---</v>
      </c>
    </row>
    <row r="56" spans="1:47" ht="15">
      <c r="A56" t="s">
        <v>53</v>
      </c>
      <c r="B56" s="27">
        <f>'Raw Plate Reader Measurements'!$Q$31</f>
        <v>0.039</v>
      </c>
      <c r="C56" s="27">
        <f>'Raw Plate Reader Measurements'!$Q$32</f>
        <v>0.039</v>
      </c>
      <c r="D56" s="27">
        <f>'Raw Plate Reader Measurements'!$Q$33</f>
        <v>0.049</v>
      </c>
      <c r="E56" s="27">
        <f>'Raw Plate Reader Measurements'!$Q$34</f>
        <v>0.047</v>
      </c>
      <c r="F56" s="3"/>
      <c r="G56" s="3"/>
      <c r="I56" s="27">
        <f>'Raw Plate Reader Measurements'!$F$31</f>
        <v>1347</v>
      </c>
      <c r="J56" s="27">
        <f>'Raw Plate Reader Measurements'!$F$32</f>
        <v>1330</v>
      </c>
      <c r="K56" s="27">
        <f>'Raw Plate Reader Measurements'!$F$33</f>
        <v>1289</v>
      </c>
      <c r="L56" s="27">
        <f>'Raw Plate Reader Measurements'!$F$34</f>
        <v>1354</v>
      </c>
      <c r="M56" s="3"/>
      <c r="N56" s="3"/>
      <c r="P56" s="4">
        <f t="shared" si="250"/>
        <v>-0.02275</v>
      </c>
      <c r="Q56" s="4">
        <f t="shared" si="251"/>
        <v>-0.02275</v>
      </c>
      <c r="R56" s="4">
        <f t="shared" si="252"/>
        <v>-0.012749999999999997</v>
      </c>
      <c r="S56" s="4">
        <f t="shared" si="253"/>
        <v>-0.01475</v>
      </c>
      <c r="T56" s="4" t="str">
        <f t="shared" si="254"/>
        <v>---</v>
      </c>
      <c r="U56" s="4" t="str">
        <f t="shared" si="255"/>
        <v>---</v>
      </c>
      <c r="W56" s="4">
        <f t="shared" si="256"/>
        <v>-22.5</v>
      </c>
      <c r="X56" s="4">
        <f t="shared" si="257"/>
        <v>-39.5</v>
      </c>
      <c r="Y56" s="4">
        <f t="shared" si="258"/>
        <v>-80.5</v>
      </c>
      <c r="Z56" s="4">
        <f t="shared" si="259"/>
        <v>-15.5</v>
      </c>
      <c r="AA56" s="4" t="str">
        <f t="shared" si="260"/>
        <v>---</v>
      </c>
      <c r="AB56" s="4" t="str">
        <f t="shared" si="261"/>
        <v>---</v>
      </c>
      <c r="AD56" s="15">
        <f t="shared" si="262"/>
        <v>0.07050039141123417</v>
      </c>
      <c r="AE56" s="15">
        <f t="shared" si="263"/>
        <v>0.12376735381083331</v>
      </c>
      <c r="AF56" s="15">
        <f t="shared" si="264"/>
        <v>0.4500658974143756</v>
      </c>
      <c r="AG56" s="15">
        <f t="shared" si="265"/>
        <v>0.0749083254881701</v>
      </c>
      <c r="AH56" s="15" t="str">
        <f t="shared" si="266"/>
        <v>---</v>
      </c>
      <c r="AI56" s="15" t="str">
        <f t="shared" si="267"/>
        <v>---</v>
      </c>
      <c r="AK56" s="15">
        <f t="shared" si="273"/>
        <v>0.17981049203115326</v>
      </c>
      <c r="AL56" s="15">
        <f t="shared" si="274"/>
        <v>0.18178006869417815</v>
      </c>
      <c r="AM56" s="15">
        <f t="shared" si="275"/>
        <v>0.13096370634219487</v>
      </c>
      <c r="AN56" s="14">
        <f t="shared" si="276"/>
        <v>2.3649696779962097</v>
      </c>
      <c r="AP56" s="15">
        <f t="shared" si="277"/>
        <v>-2.6521370172469263</v>
      </c>
      <c r="AQ56" s="15">
        <f t="shared" si="268"/>
        <v>-2.089351654550225</v>
      </c>
      <c r="AR56" s="15">
        <f t="shared" si="269"/>
        <v>-0.7983612682402588</v>
      </c>
      <c r="AS56" s="15">
        <f t="shared" si="270"/>
        <v>-2.591490239920969</v>
      </c>
      <c r="AT56" s="15" t="str">
        <f t="shared" si="271"/>
        <v>---</v>
      </c>
      <c r="AU56" s="15" t="str">
        <f t="shared" si="272"/>
        <v>---</v>
      </c>
    </row>
    <row r="57" spans="1:47" ht="15">
      <c r="A57" t="s">
        <v>54</v>
      </c>
      <c r="B57" s="27">
        <f>'Raw Plate Reader Measurements'!$R$27</f>
        <v>0.042</v>
      </c>
      <c r="C57" s="27">
        <f>'Raw Plate Reader Measurements'!$R$28</f>
        <v>0.041</v>
      </c>
      <c r="D57" s="27">
        <f>'Raw Plate Reader Measurements'!$R$29</f>
        <v>0.076</v>
      </c>
      <c r="E57" s="27">
        <f>'Raw Plate Reader Measurements'!$R$30</f>
        <v>0.085</v>
      </c>
      <c r="F57" s="3"/>
      <c r="G57" s="3"/>
      <c r="I57" s="27">
        <f>'Raw Plate Reader Measurements'!$G$27</f>
        <v>2305</v>
      </c>
      <c r="J57" s="27">
        <f>'Raw Plate Reader Measurements'!$G$28</f>
        <v>2275</v>
      </c>
      <c r="K57" s="27">
        <f>'Raw Plate Reader Measurements'!$G$29</f>
        <v>2431</v>
      </c>
      <c r="L57" s="27">
        <f>'Raw Plate Reader Measurements'!$G$30</f>
        <v>2367</v>
      </c>
      <c r="M57" s="3"/>
      <c r="N57" s="3"/>
      <c r="P57" s="4">
        <f t="shared" si="250"/>
        <v>-0.019749999999999997</v>
      </c>
      <c r="Q57" s="4">
        <f t="shared" si="251"/>
        <v>-0.020749999999999998</v>
      </c>
      <c r="R57" s="4">
        <f t="shared" si="252"/>
        <v>0.014249999999999999</v>
      </c>
      <c r="S57" s="4">
        <f t="shared" si="253"/>
        <v>0.023250000000000007</v>
      </c>
      <c r="T57" s="4" t="str">
        <f t="shared" si="254"/>
        <v>---</v>
      </c>
      <c r="U57" s="4" t="str">
        <f t="shared" si="255"/>
        <v>---</v>
      </c>
      <c r="W57" s="4">
        <f t="shared" si="256"/>
        <v>935.5</v>
      </c>
      <c r="X57" s="4">
        <f t="shared" si="257"/>
        <v>905.5</v>
      </c>
      <c r="Y57" s="4">
        <f t="shared" si="258"/>
        <v>1061.5</v>
      </c>
      <c r="Z57" s="4">
        <f t="shared" si="259"/>
        <v>997.5</v>
      </c>
      <c r="AA57" s="4" t="str">
        <f t="shared" si="260"/>
        <v>---</v>
      </c>
      <c r="AB57" s="4" t="str">
        <f t="shared" si="261"/>
        <v>---</v>
      </c>
      <c r="AD57" s="15">
        <f t="shared" si="262"/>
        <v>-3.3765027122554554</v>
      </c>
      <c r="AE57" s="15">
        <f t="shared" si="263"/>
        <v>-3.1107188768307372</v>
      </c>
      <c r="AF57" s="15">
        <f t="shared" si="264"/>
        <v>5.310012521602559</v>
      </c>
      <c r="AG57" s="15">
        <f t="shared" si="265"/>
        <v>3.058301925627838</v>
      </c>
      <c r="AH57" s="15" t="str">
        <f t="shared" si="266"/>
        <v>---</v>
      </c>
      <c r="AI57" s="15" t="str">
        <f t="shared" si="267"/>
        <v>---</v>
      </c>
      <c r="AK57" s="15">
        <f t="shared" si="273"/>
        <v>0.470273214536051</v>
      </c>
      <c r="AL57" s="15">
        <f t="shared" si="274"/>
        <v>4.387184311878335</v>
      </c>
      <c r="AM57" s="15" t="e">
        <f t="shared" si="275"/>
        <v>#NUM!</v>
      </c>
      <c r="AN57" s="14" t="e">
        <f t="shared" si="276"/>
        <v>#NUM!</v>
      </c>
      <c r="AP57" s="15" t="e">
        <f t="shared" si="277"/>
        <v>#NUM!</v>
      </c>
      <c r="AQ57" s="15" t="e">
        <f t="shared" si="268"/>
        <v>#NUM!</v>
      </c>
      <c r="AR57" s="15">
        <f t="shared" si="269"/>
        <v>1.6695941933683098</v>
      </c>
      <c r="AS57" s="15">
        <f t="shared" si="270"/>
        <v>1.1178598356703113</v>
      </c>
      <c r="AT57" s="15" t="str">
        <f t="shared" si="271"/>
        <v>---</v>
      </c>
      <c r="AU57" s="15" t="str">
        <f t="shared" si="272"/>
        <v>---</v>
      </c>
    </row>
    <row r="58" spans="1:47" ht="15">
      <c r="A58" t="s">
        <v>55</v>
      </c>
      <c r="B58" s="27">
        <f>'Raw Plate Reader Measurements'!$R$31</f>
        <v>0.264</v>
      </c>
      <c r="C58" s="27">
        <f>'Raw Plate Reader Measurements'!$R$32</f>
        <v>0.261</v>
      </c>
      <c r="D58" s="27">
        <f>'Raw Plate Reader Measurements'!$R$33</f>
        <v>0.334</v>
      </c>
      <c r="E58" s="27">
        <f>'Raw Plate Reader Measurements'!$R$34</f>
        <v>0.339</v>
      </c>
      <c r="F58" s="3"/>
      <c r="G58" s="3"/>
      <c r="I58" s="27">
        <f>'Raw Plate Reader Measurements'!$G$31</f>
        <v>8391</v>
      </c>
      <c r="J58" s="27">
        <f>'Raw Plate Reader Measurements'!$G$32</f>
        <v>8188</v>
      </c>
      <c r="K58" s="27">
        <f>'Raw Plate Reader Measurements'!$G$33</f>
        <v>10965</v>
      </c>
      <c r="L58" s="27">
        <f>'Raw Plate Reader Measurements'!$G$34</f>
        <v>10562</v>
      </c>
      <c r="M58" s="3"/>
      <c r="N58" s="3"/>
      <c r="P58" s="4">
        <f t="shared" si="250"/>
        <v>0.20225</v>
      </c>
      <c r="Q58" s="4">
        <f t="shared" si="251"/>
        <v>0.19925</v>
      </c>
      <c r="R58" s="4">
        <f t="shared" si="252"/>
        <v>0.27225</v>
      </c>
      <c r="S58" s="4">
        <f t="shared" si="253"/>
        <v>0.27725</v>
      </c>
      <c r="T58" s="4" t="str">
        <f t="shared" si="254"/>
        <v>---</v>
      </c>
      <c r="U58" s="4" t="str">
        <f t="shared" si="255"/>
        <v>---</v>
      </c>
      <c r="W58" s="4">
        <f t="shared" si="256"/>
        <v>7021.5</v>
      </c>
      <c r="X58" s="4">
        <f t="shared" si="257"/>
        <v>6818.5</v>
      </c>
      <c r="Y58" s="4">
        <f t="shared" si="258"/>
        <v>9595.5</v>
      </c>
      <c r="Z58" s="4">
        <f t="shared" si="259"/>
        <v>9192.5</v>
      </c>
      <c r="AA58" s="4" t="str">
        <f t="shared" si="260"/>
        <v>---</v>
      </c>
      <c r="AB58" s="4" t="str">
        <f t="shared" si="261"/>
        <v>---</v>
      </c>
      <c r="AD58" s="15">
        <f t="shared" si="262"/>
        <v>2.4747525529324124</v>
      </c>
      <c r="AE58" s="15">
        <f t="shared" si="263"/>
        <v>2.439388240023004</v>
      </c>
      <c r="AF58" s="15">
        <f t="shared" si="264"/>
        <v>2.5124077962073774</v>
      </c>
      <c r="AG58" s="15">
        <f t="shared" si="265"/>
        <v>2.363483064716845</v>
      </c>
      <c r="AH58" s="15" t="str">
        <f t="shared" si="266"/>
        <v>---</v>
      </c>
      <c r="AI58" s="15" t="str">
        <f t="shared" si="267"/>
        <v>---</v>
      </c>
      <c r="AK58" s="15">
        <f t="shared" si="273"/>
        <v>2.44750791346991</v>
      </c>
      <c r="AL58" s="15">
        <f t="shared" si="274"/>
        <v>0.06345699190170344</v>
      </c>
      <c r="AM58" s="15">
        <f t="shared" si="275"/>
        <v>2.4468865485174316</v>
      </c>
      <c r="AN58" s="14">
        <f t="shared" si="276"/>
        <v>1.0264108909395695</v>
      </c>
      <c r="AP58" s="15">
        <f t="shared" si="277"/>
        <v>0.9061404124092922</v>
      </c>
      <c r="AQ58" s="15">
        <f t="shared" si="268"/>
        <v>0.8917472865672227</v>
      </c>
      <c r="AR58" s="15">
        <f t="shared" si="269"/>
        <v>0.9212415746848907</v>
      </c>
      <c r="AS58" s="15">
        <f t="shared" si="270"/>
        <v>0.8601364058846092</v>
      </c>
      <c r="AT58" s="15" t="str">
        <f t="shared" si="271"/>
        <v>---</v>
      </c>
      <c r="AU58" s="15" t="str">
        <f t="shared" si="272"/>
        <v>---</v>
      </c>
    </row>
    <row r="59" spans="1:47" ht="15">
      <c r="A59" t="s">
        <v>56</v>
      </c>
      <c r="B59" s="27">
        <f>'Raw Plate Reader Measurements'!$S$27</f>
        <v>0.308</v>
      </c>
      <c r="C59" s="27">
        <f>'Raw Plate Reader Measurements'!$S$28</f>
        <v>0.307</v>
      </c>
      <c r="D59" s="27">
        <f>'Raw Plate Reader Measurements'!$S$29</f>
        <v>0.372</v>
      </c>
      <c r="E59" s="27">
        <f>'Raw Plate Reader Measurements'!$S$30</f>
        <v>0.378</v>
      </c>
      <c r="F59" s="3"/>
      <c r="G59" s="3"/>
      <c r="I59" s="27">
        <f>'Raw Plate Reader Measurements'!$H$27</f>
        <v>2429</v>
      </c>
      <c r="J59" s="27">
        <f>'Raw Plate Reader Measurements'!$H$28</f>
        <v>2471</v>
      </c>
      <c r="K59" s="27">
        <f>'Raw Plate Reader Measurements'!$H$29</f>
        <v>2697</v>
      </c>
      <c r="L59" s="27">
        <f>'Raw Plate Reader Measurements'!$H$30</f>
        <v>2697</v>
      </c>
      <c r="M59" s="3"/>
      <c r="N59" s="3"/>
      <c r="P59" s="4">
        <f t="shared" si="250"/>
        <v>0.24625</v>
      </c>
      <c r="Q59" s="4">
        <f t="shared" si="251"/>
        <v>0.24525</v>
      </c>
      <c r="R59" s="4">
        <f t="shared" si="252"/>
        <v>0.31025</v>
      </c>
      <c r="S59" s="4">
        <f t="shared" si="253"/>
        <v>0.31625000000000003</v>
      </c>
      <c r="T59" s="4" t="str">
        <f t="shared" si="254"/>
        <v>---</v>
      </c>
      <c r="U59" s="4" t="str">
        <f t="shared" si="255"/>
        <v>---</v>
      </c>
      <c r="W59" s="4">
        <f t="shared" si="256"/>
        <v>1059.5</v>
      </c>
      <c r="X59" s="4">
        <f t="shared" si="257"/>
        <v>1101.5</v>
      </c>
      <c r="Y59" s="4">
        <f t="shared" si="258"/>
        <v>1327.5</v>
      </c>
      <c r="Z59" s="4">
        <f t="shared" si="259"/>
        <v>1327.5</v>
      </c>
      <c r="AA59" s="4" t="str">
        <f t="shared" si="260"/>
        <v>---</v>
      </c>
      <c r="AB59" s="4" t="str">
        <f t="shared" si="261"/>
        <v>---</v>
      </c>
      <c r="AD59" s="15">
        <f t="shared" si="262"/>
        <v>0.30670095827268745</v>
      </c>
      <c r="AE59" s="15">
        <f t="shared" si="263"/>
        <v>0.320159133931008</v>
      </c>
      <c r="AF59" s="15">
        <f t="shared" si="264"/>
        <v>0.3050093484987238</v>
      </c>
      <c r="AG59" s="15">
        <f t="shared" si="265"/>
        <v>0.29922260987108</v>
      </c>
      <c r="AH59" s="15" t="str">
        <f t="shared" si="266"/>
        <v>---</v>
      </c>
      <c r="AI59" s="15" t="str">
        <f t="shared" si="267"/>
        <v>---</v>
      </c>
      <c r="AK59" s="15">
        <f t="shared" si="273"/>
        <v>0.3077730126433748</v>
      </c>
      <c r="AL59" s="15">
        <f t="shared" si="274"/>
        <v>0.008856495322616155</v>
      </c>
      <c r="AM59" s="15">
        <f t="shared" si="275"/>
        <v>0.3076784979009936</v>
      </c>
      <c r="AN59" s="14">
        <f t="shared" si="276"/>
        <v>1.0289519346469642</v>
      </c>
      <c r="AP59" s="15">
        <f t="shared" si="277"/>
        <v>-1.181882083404186</v>
      </c>
      <c r="AQ59" s="15">
        <f t="shared" si="268"/>
        <v>-1.138937113263416</v>
      </c>
      <c r="AR59" s="15">
        <f t="shared" si="269"/>
        <v>-1.1874128520289642</v>
      </c>
      <c r="AS59" s="15">
        <f t="shared" si="270"/>
        <v>-1.2065674679859777</v>
      </c>
      <c r="AT59" s="15" t="str">
        <f t="shared" si="271"/>
        <v>---</v>
      </c>
      <c r="AU59" s="15" t="str">
        <f t="shared" si="272"/>
        <v>---</v>
      </c>
    </row>
    <row r="60" spans="1:47" ht="15">
      <c r="A60" t="s">
        <v>57</v>
      </c>
      <c r="B60" s="27">
        <f>'Raw Plate Reader Measurements'!$S$31</f>
        <v>0.229</v>
      </c>
      <c r="C60" s="27">
        <f>'Raw Plate Reader Measurements'!$S$32</f>
        <v>0.227</v>
      </c>
      <c r="D60" s="27">
        <f>'Raw Plate Reader Measurements'!$S$33</f>
        <v>0.215</v>
      </c>
      <c r="E60" s="27">
        <f>'Raw Plate Reader Measurements'!$S$34</f>
        <v>0.223</v>
      </c>
      <c r="F60" s="3"/>
      <c r="G60" s="3"/>
      <c r="I60" s="27">
        <f>'Raw Plate Reader Measurements'!$H$31</f>
        <v>2884</v>
      </c>
      <c r="J60" s="27">
        <f>'Raw Plate Reader Measurements'!$H$32</f>
        <v>2808</v>
      </c>
      <c r="K60" s="27">
        <f>'Raw Plate Reader Measurements'!$H$33</f>
        <v>2666</v>
      </c>
      <c r="L60" s="27">
        <f>'Raw Plate Reader Measurements'!$H$34</f>
        <v>2699</v>
      </c>
      <c r="M60" s="3"/>
      <c r="N60" s="3"/>
      <c r="P60" s="4">
        <f t="shared" si="250"/>
        <v>0.16725</v>
      </c>
      <c r="Q60" s="4">
        <f t="shared" si="251"/>
        <v>0.16525</v>
      </c>
      <c r="R60" s="4">
        <f t="shared" si="252"/>
        <v>0.15325</v>
      </c>
      <c r="S60" s="4">
        <f t="shared" si="253"/>
        <v>0.16125</v>
      </c>
      <c r="T60" s="4" t="str">
        <f t="shared" si="254"/>
        <v>---</v>
      </c>
      <c r="U60" s="4" t="str">
        <f t="shared" si="255"/>
        <v>---</v>
      </c>
      <c r="W60" s="4">
        <f t="shared" si="256"/>
        <v>1514.5</v>
      </c>
      <c r="X60" s="4">
        <f t="shared" si="257"/>
        <v>1438.5</v>
      </c>
      <c r="Y60" s="4">
        <f t="shared" si="258"/>
        <v>1296.5</v>
      </c>
      <c r="Z60" s="4">
        <f t="shared" si="259"/>
        <v>1329.5</v>
      </c>
      <c r="AA60" s="4" t="str">
        <f t="shared" si="260"/>
        <v>---</v>
      </c>
      <c r="AB60" s="4" t="str">
        <f t="shared" si="261"/>
        <v>---</v>
      </c>
      <c r="AD60" s="15">
        <f t="shared" si="262"/>
        <v>0.645496010237541</v>
      </c>
      <c r="AE60" s="15">
        <f t="shared" si="263"/>
        <v>0.6205243225483605</v>
      </c>
      <c r="AF60" s="15">
        <f t="shared" si="264"/>
        <v>0.6030626738651096</v>
      </c>
      <c r="AG60" s="15">
        <f t="shared" si="265"/>
        <v>0.5877315834413409</v>
      </c>
      <c r="AH60" s="15" t="str">
        <f t="shared" si="266"/>
        <v>---</v>
      </c>
      <c r="AI60" s="15" t="str">
        <f t="shared" si="267"/>
        <v>---</v>
      </c>
      <c r="AK60" s="15">
        <f t="shared" si="273"/>
        <v>0.614203647523088</v>
      </c>
      <c r="AL60" s="15">
        <f t="shared" si="274"/>
        <v>0.02479283745912574</v>
      </c>
      <c r="AM60" s="15">
        <f t="shared" si="275"/>
        <v>0.6138304979988274</v>
      </c>
      <c r="AN60" s="14">
        <f t="shared" si="276"/>
        <v>1.0410215638777849</v>
      </c>
      <c r="AP60" s="15">
        <f t="shared" si="277"/>
        <v>-0.43773624960138746</v>
      </c>
      <c r="AQ60" s="15">
        <f t="shared" si="268"/>
        <v>-0.4771904768005345</v>
      </c>
      <c r="AR60" s="15">
        <f t="shared" si="269"/>
        <v>-0.5057341508979432</v>
      </c>
      <c r="AS60" s="15">
        <f t="shared" si="270"/>
        <v>-0.5314849260531489</v>
      </c>
      <c r="AT60" s="15" t="str">
        <f t="shared" si="271"/>
        <v>---</v>
      </c>
      <c r="AU60" s="15" t="str">
        <f t="shared" si="272"/>
        <v>---</v>
      </c>
    </row>
    <row r="61" spans="1:47" ht="15">
      <c r="A61" t="s">
        <v>58</v>
      </c>
      <c r="B61" s="27">
        <f>'Raw Plate Reader Measurements'!$T$27</f>
        <v>0.338</v>
      </c>
      <c r="C61" s="27">
        <f>'Raw Plate Reader Measurements'!$T$28</f>
        <v>0.337</v>
      </c>
      <c r="D61" s="27">
        <f>'Raw Plate Reader Measurements'!$T$29</f>
        <v>0.385</v>
      </c>
      <c r="E61" s="27">
        <f>'Raw Plate Reader Measurements'!$T$30</f>
        <v>0.395</v>
      </c>
      <c r="F61" s="3"/>
      <c r="G61" s="3"/>
      <c r="I61" s="27">
        <f>'Raw Plate Reader Measurements'!$I$27</f>
        <v>1407</v>
      </c>
      <c r="J61" s="27">
        <f>'Raw Plate Reader Measurements'!$I$28</f>
        <v>1466</v>
      </c>
      <c r="K61" s="27">
        <f>'Raw Plate Reader Measurements'!$I$29</f>
        <v>1450</v>
      </c>
      <c r="L61" s="27">
        <f>'Raw Plate Reader Measurements'!$I$30</f>
        <v>1489</v>
      </c>
      <c r="M61" s="3"/>
      <c r="N61" s="3"/>
      <c r="P61" s="4">
        <f t="shared" si="250"/>
        <v>0.27625</v>
      </c>
      <c r="Q61" s="4">
        <f t="shared" si="251"/>
        <v>0.27525</v>
      </c>
      <c r="R61" s="4">
        <f t="shared" si="252"/>
        <v>0.32325000000000004</v>
      </c>
      <c r="S61" s="4">
        <f t="shared" si="253"/>
        <v>0.33325000000000005</v>
      </c>
      <c r="T61" s="4" t="str">
        <f t="shared" si="254"/>
        <v>---</v>
      </c>
      <c r="U61" s="4" t="str">
        <f t="shared" si="255"/>
        <v>---</v>
      </c>
      <c r="W61" s="4">
        <f t="shared" si="256"/>
        <v>37.5</v>
      </c>
      <c r="X61" s="4">
        <f t="shared" si="257"/>
        <v>96.5</v>
      </c>
      <c r="Y61" s="4">
        <f t="shared" si="258"/>
        <v>80.5</v>
      </c>
      <c r="Z61" s="4">
        <f t="shared" si="259"/>
        <v>119.5</v>
      </c>
      <c r="AA61" s="4" t="str">
        <f t="shared" si="260"/>
        <v>---</v>
      </c>
      <c r="AB61" s="4" t="str">
        <f t="shared" si="261"/>
        <v>---</v>
      </c>
      <c r="AD61" s="15">
        <f t="shared" si="262"/>
        <v>0.009676524311345866</v>
      </c>
      <c r="AE61" s="15">
        <f t="shared" si="263"/>
        <v>0.02499138912817652</v>
      </c>
      <c r="AF61" s="15">
        <f t="shared" si="264"/>
        <v>0.01775201915555541</v>
      </c>
      <c r="AG61" s="15">
        <f t="shared" si="265"/>
        <v>0.02556160728186933</v>
      </c>
      <c r="AH61" s="15" t="str">
        <f t="shared" si="266"/>
        <v>---</v>
      </c>
      <c r="AI61" s="15" t="str">
        <f t="shared" si="267"/>
        <v>---</v>
      </c>
      <c r="AK61" s="15">
        <f t="shared" si="273"/>
        <v>0.019495384969236782</v>
      </c>
      <c r="AL61" s="15">
        <f t="shared" si="274"/>
        <v>0.007448813414246029</v>
      </c>
      <c r="AM61" s="15">
        <f t="shared" si="275"/>
        <v>0.018200630219253743</v>
      </c>
      <c r="AN61" s="14">
        <f t="shared" si="276"/>
        <v>1.5730224602310254</v>
      </c>
      <c r="AP61" s="15">
        <f t="shared" si="277"/>
        <v>-4.638052500915939</v>
      </c>
      <c r="AQ61" s="15">
        <f t="shared" si="268"/>
        <v>-3.689223948318191</v>
      </c>
      <c r="AR61" s="15">
        <f t="shared" si="269"/>
        <v>-4.031256014287791</v>
      </c>
      <c r="AS61" s="15">
        <f t="shared" si="270"/>
        <v>-3.6666637687475943</v>
      </c>
      <c r="AT61" s="15" t="str">
        <f t="shared" si="271"/>
        <v>---</v>
      </c>
      <c r="AU61" s="15" t="str">
        <f t="shared" si="272"/>
        <v>---</v>
      </c>
    </row>
    <row r="62" spans="1:47" ht="15">
      <c r="A62" t="s">
        <v>59</v>
      </c>
      <c r="B62" s="27">
        <f>'Raw Plate Reader Measurements'!$T$31</f>
        <v>0.325</v>
      </c>
      <c r="C62" s="27">
        <f>'Raw Plate Reader Measurements'!$T$32</f>
        <v>0.322</v>
      </c>
      <c r="D62" s="27">
        <f>'Raw Plate Reader Measurements'!$T$33</f>
        <v>0.318</v>
      </c>
      <c r="E62" s="27">
        <f>'Raw Plate Reader Measurements'!$T$34</f>
        <v>0.324</v>
      </c>
      <c r="F62" s="3"/>
      <c r="G62" s="3"/>
      <c r="I62" s="27">
        <f>'Raw Plate Reader Measurements'!$I$31</f>
        <v>1689</v>
      </c>
      <c r="J62" s="27">
        <f>'Raw Plate Reader Measurements'!$I$32</f>
        <v>1556</v>
      </c>
      <c r="K62" s="27">
        <f>'Raw Plate Reader Measurements'!$I$33</f>
        <v>1533</v>
      </c>
      <c r="L62" s="27">
        <f>'Raw Plate Reader Measurements'!$I$34</f>
        <v>1594</v>
      </c>
      <c r="M62" s="3"/>
      <c r="N62" s="3"/>
      <c r="P62" s="4">
        <f t="shared" si="250"/>
        <v>0.26325</v>
      </c>
      <c r="Q62" s="4">
        <f t="shared" si="251"/>
        <v>0.26025</v>
      </c>
      <c r="R62" s="4">
        <f t="shared" si="252"/>
        <v>0.25625</v>
      </c>
      <c r="S62" s="4">
        <f t="shared" si="253"/>
        <v>0.26225</v>
      </c>
      <c r="T62" s="4" t="str">
        <f t="shared" si="254"/>
        <v>---</v>
      </c>
      <c r="U62" s="4" t="str">
        <f t="shared" si="255"/>
        <v>---</v>
      </c>
      <c r="W62" s="4">
        <f t="shared" si="256"/>
        <v>319.5</v>
      </c>
      <c r="X62" s="4">
        <f t="shared" si="257"/>
        <v>186.5</v>
      </c>
      <c r="Y62" s="4">
        <f t="shared" si="258"/>
        <v>163.5</v>
      </c>
      <c r="Z62" s="4">
        <f t="shared" si="259"/>
        <v>224.5</v>
      </c>
      <c r="AA62" s="4" t="str">
        <f t="shared" si="260"/>
        <v>---</v>
      </c>
      <c r="AB62" s="4" t="str">
        <f t="shared" si="261"/>
        <v>---</v>
      </c>
      <c r="AD62" s="15">
        <f t="shared" si="262"/>
        <v>0.08651529513921824</v>
      </c>
      <c r="AE62" s="15">
        <f t="shared" si="263"/>
        <v>0.0510832487068315</v>
      </c>
      <c r="AF62" s="15">
        <f t="shared" si="264"/>
        <v>0.04548249641678255</v>
      </c>
      <c r="AG62" s="15">
        <f t="shared" si="265"/>
        <v>0.06102267752720299</v>
      </c>
      <c r="AH62" s="15" t="str">
        <f t="shared" si="266"/>
        <v>---</v>
      </c>
      <c r="AI62" s="15" t="str">
        <f t="shared" si="267"/>
        <v>---</v>
      </c>
      <c r="AK62" s="15">
        <f t="shared" si="273"/>
        <v>0.061025929447508814</v>
      </c>
      <c r="AL62" s="15">
        <f t="shared" si="274"/>
        <v>0.01816739739783321</v>
      </c>
      <c r="AM62" s="15">
        <f t="shared" si="275"/>
        <v>0.05918024231273706</v>
      </c>
      <c r="AN62" s="14">
        <f t="shared" si="276"/>
        <v>1.3238309917001962</v>
      </c>
      <c r="AP62" s="15">
        <f t="shared" si="277"/>
        <v>-2.4474340582568366</v>
      </c>
      <c r="AQ62" s="15">
        <f t="shared" si="268"/>
        <v>-2.9742986494715495</v>
      </c>
      <c r="AR62" s="15">
        <f t="shared" si="269"/>
        <v>-3.0904277211756512</v>
      </c>
      <c r="AS62" s="15">
        <f t="shared" si="270"/>
        <v>-2.796509721154439</v>
      </c>
      <c r="AT62" s="15" t="str">
        <f t="shared" si="271"/>
        <v>---</v>
      </c>
      <c r="AU62" s="15" t="str">
        <f t="shared" si="272"/>
        <v>---</v>
      </c>
    </row>
    <row r="64" ht="15">
      <c r="A64" s="24" t="s">
        <v>41</v>
      </c>
    </row>
    <row r="65" spans="1:47" ht="15">
      <c r="A65" t="s">
        <v>44</v>
      </c>
      <c r="B65" s="27">
        <f>'Raw Plate Reader Measurements'!$M$37</f>
        <v>0.056</v>
      </c>
      <c r="C65" s="27">
        <f>'Raw Plate Reader Measurements'!$M$38</f>
        <v>0.059</v>
      </c>
      <c r="D65" s="27">
        <f>'Raw Plate Reader Measurements'!$M$39</f>
        <v>0.043</v>
      </c>
      <c r="E65" s="27">
        <f>'Raw Plate Reader Measurements'!$M$40</f>
        <v>0.041</v>
      </c>
      <c r="F65" s="3"/>
      <c r="G65" s="3"/>
      <c r="I65" s="27">
        <f>'Raw Plate Reader Measurements'!$B$37</f>
        <v>1224</v>
      </c>
      <c r="J65" s="27">
        <f>'Raw Plate Reader Measurements'!$B$38</f>
        <v>1285</v>
      </c>
      <c r="K65" s="27">
        <f>'Raw Plate Reader Measurements'!$B$39</f>
        <v>1285</v>
      </c>
      <c r="L65" s="27">
        <f>'Raw Plate Reader Measurements'!$B$40</f>
        <v>1262</v>
      </c>
      <c r="M65" s="3"/>
      <c r="N65" s="3"/>
      <c r="P65" s="4">
        <f aca="true" t="shared" si="278" ref="P65:P80">IF(ISBLANK(B65),"---",B65-$B$9)</f>
        <v>-0.005749999999999998</v>
      </c>
      <c r="Q65" s="4">
        <f aca="true" t="shared" si="279" ref="Q65:Q80">IF(ISBLANK(C65),"---",C65-$B$9)</f>
        <v>-0.0027500000000000024</v>
      </c>
      <c r="R65" s="4">
        <f aca="true" t="shared" si="280" ref="R65:R80">IF(ISBLANK(D65),"---",D65-$B$9)</f>
        <v>-0.018750000000000003</v>
      </c>
      <c r="S65" s="4">
        <f aca="true" t="shared" si="281" ref="S65:S80">IF(ISBLANK(E65),"---",E65-$B$9)</f>
        <v>-0.020749999999999998</v>
      </c>
      <c r="T65" s="4" t="str">
        <f aca="true" t="shared" si="282" ref="T65:T80">IF(ISBLANK(F65),"---",F65-$B$9)</f>
        <v>---</v>
      </c>
      <c r="U65" s="4" t="str">
        <f aca="true" t="shared" si="283" ref="U65:U80">IF(ISBLANK(G65),"---",G65-$B$9)</f>
        <v>---</v>
      </c>
      <c r="W65" s="4">
        <f aca="true" t="shared" si="284" ref="W65:W80">IF(ISBLANK(I65),"---",I65-$I$9)</f>
        <v>-145.5</v>
      </c>
      <c r="X65" s="4">
        <f aca="true" t="shared" si="285" ref="X65:X80">IF(ISBLANK(J65),"---",J65-$I$9)</f>
        <v>-84.5</v>
      </c>
      <c r="Y65" s="4">
        <f aca="true" t="shared" si="286" ref="Y65:Y80">IF(ISBLANK(K65),"---",K65-$I$9)</f>
        <v>-84.5</v>
      </c>
      <c r="Z65" s="4">
        <f aca="true" t="shared" si="287" ref="Z65:Z80">IF(ISBLANK(L65),"---",L65-$I$9)</f>
        <v>-107.5</v>
      </c>
      <c r="AA65" s="4" t="str">
        <f aca="true" t="shared" si="288" ref="AA65:AA80">IF(ISBLANK(M65),"---",M65-$I$9)</f>
        <v>---</v>
      </c>
      <c r="AB65" s="4" t="str">
        <f aca="true" t="shared" si="289" ref="AB65:AB80">IF(ISBLANK(N65),"---",N65-$I$9)</f>
        <v>---</v>
      </c>
      <c r="AD65" s="15">
        <f aca="true" t="shared" si="290" ref="AD65:AD80">IF(AND(ISNUMBER(W65),ISNUMBER(P65)),(W65*$B$3)/(P65*$B$2),"---")</f>
        <v>1.803788275324534</v>
      </c>
      <c r="AE65" s="15">
        <f aca="true" t="shared" si="291" ref="AE65:AE80">IF(AND(ISNUMBER(X65),ISNUMBER(Q65)),(X65*$B$3)/(Q65*$B$2),"---")</f>
        <v>2.1903545848754935</v>
      </c>
      <c r="AF65" s="15">
        <f aca="true" t="shared" si="292" ref="AF65:AF80">IF(AND(ISNUMBER(Y65),ISNUMBER(R65)),(Y65*$B$3)/(R65*$B$2),"---")</f>
        <v>0.3212520057817393</v>
      </c>
      <c r="AG65" s="15">
        <f aca="true" t="shared" si="293" ref="AG65:AG80">IF(AND(ISNUMBER(Z65),ISNUMBER(S65)),(Z65*$B$3)/(S65*$B$2),"---")</f>
        <v>0.3693012471113244</v>
      </c>
      <c r="AH65" s="15" t="str">
        <f aca="true" t="shared" si="294" ref="AH65:AH80">IF(AND(ISNUMBER(AA65),ISNUMBER(T65)),(AA65*$B$3)/(T65*$B$2),"---")</f>
        <v>---</v>
      </c>
      <c r="AI65" s="15" t="str">
        <f aca="true" t="shared" si="295" ref="AI65:AI80">IF(AND(ISNUMBER(AB65),ISNUMBER(U65)),(AB65*$B$3)/(U65*$B$2),"---")</f>
        <v>---</v>
      </c>
      <c r="AK65" s="15">
        <f>AVERAGE(AD65:AI65)</f>
        <v>1.1711740282732728</v>
      </c>
      <c r="AL65" s="15">
        <f>STDEV(AD65:AI65)</f>
        <v>0.9668328352603571</v>
      </c>
      <c r="AM65" s="15">
        <f>GEOMEAN(AD65:AI65)</f>
        <v>0.8274307411499641</v>
      </c>
      <c r="AN65" s="14">
        <f>EXP(STDEV(AP65:AU65))</f>
        <v>2.7640040465389943</v>
      </c>
      <c r="AP65" s="15">
        <f>IF(ISNUMBER(AD65),LN(AD65),"---")</f>
        <v>0.589889050741947</v>
      </c>
      <c r="AQ65" s="15">
        <f aca="true" t="shared" si="296" ref="AQ65:AQ80">IF(ISNUMBER(AE65),LN(AE65),"---")</f>
        <v>0.7840634416243059</v>
      </c>
      <c r="AR65" s="15">
        <f aca="true" t="shared" si="297" ref="AR65:AR80">IF(ISNUMBER(AF65),LN(AF65),"---")</f>
        <v>-1.1355293991136333</v>
      </c>
      <c r="AS65" s="15">
        <f aca="true" t="shared" si="298" ref="AS65:AS80">IF(ISNUMBER(AG65),LN(AG65),"---")</f>
        <v>-0.9961425801693312</v>
      </c>
      <c r="AT65" s="15" t="str">
        <f aca="true" t="shared" si="299" ref="AT65:AT80">IF(ISNUMBER(AH65),LN(AH65),"---")</f>
        <v>---</v>
      </c>
      <c r="AU65" s="15" t="str">
        <f aca="true" t="shared" si="300" ref="AU65:AU80">IF(ISNUMBER(AI65),LN(AI65),"---")</f>
        <v>---</v>
      </c>
    </row>
    <row r="66" spans="1:47" ht="15">
      <c r="A66" t="s">
        <v>45</v>
      </c>
      <c r="B66" s="27">
        <f>'Raw Plate Reader Measurements'!$M$41</f>
        <v>0.036</v>
      </c>
      <c r="C66" s="27">
        <f>'Raw Plate Reader Measurements'!$M$42</f>
        <v>0.036</v>
      </c>
      <c r="D66" s="27">
        <f>'Raw Plate Reader Measurements'!$M$43</f>
        <v>0.041</v>
      </c>
      <c r="E66" s="27">
        <f>'Raw Plate Reader Measurements'!$M$44</f>
        <v>0.038</v>
      </c>
      <c r="F66" s="3"/>
      <c r="G66" s="3"/>
      <c r="I66" s="27">
        <f>'Raw Plate Reader Measurements'!$B$41</f>
        <v>1453</v>
      </c>
      <c r="J66" s="27">
        <f>'Raw Plate Reader Measurements'!$B$42</f>
        <v>1407</v>
      </c>
      <c r="K66" s="27">
        <f>'Raw Plate Reader Measurements'!$B$43</f>
        <v>1387</v>
      </c>
      <c r="L66" s="27">
        <f>'Raw Plate Reader Measurements'!$B$44</f>
        <v>1465</v>
      </c>
      <c r="M66" s="3"/>
      <c r="N66" s="3"/>
      <c r="P66" s="4">
        <f t="shared" si="278"/>
        <v>-0.025750000000000002</v>
      </c>
      <c r="Q66" s="4">
        <f t="shared" si="279"/>
        <v>-0.025750000000000002</v>
      </c>
      <c r="R66" s="4">
        <f t="shared" si="280"/>
        <v>-0.020749999999999998</v>
      </c>
      <c r="S66" s="4">
        <f t="shared" si="281"/>
        <v>-0.02375</v>
      </c>
      <c r="T66" s="4" t="str">
        <f t="shared" si="282"/>
        <v>---</v>
      </c>
      <c r="U66" s="4" t="str">
        <f t="shared" si="283"/>
        <v>---</v>
      </c>
      <c r="W66" s="4">
        <f t="shared" si="284"/>
        <v>83.5</v>
      </c>
      <c r="X66" s="4">
        <f t="shared" si="285"/>
        <v>37.5</v>
      </c>
      <c r="Y66" s="4">
        <f t="shared" si="286"/>
        <v>17.5</v>
      </c>
      <c r="Z66" s="4">
        <f t="shared" si="287"/>
        <v>95.5</v>
      </c>
      <c r="AA66" s="4" t="str">
        <f t="shared" si="288"/>
        <v>---</v>
      </c>
      <c r="AB66" s="4" t="str">
        <f t="shared" si="289"/>
        <v>---</v>
      </c>
      <c r="AD66" s="15">
        <f t="shared" si="290"/>
        <v>-0.23115306327433133</v>
      </c>
      <c r="AE66" s="15">
        <f t="shared" si="291"/>
        <v>-0.10381125596152604</v>
      </c>
      <c r="AF66" s="15">
        <f t="shared" si="292"/>
        <v>-0.060118807669285367</v>
      </c>
      <c r="AG66" s="15">
        <f t="shared" si="293"/>
        <v>-0.2866356264605055</v>
      </c>
      <c r="AH66" s="15" t="str">
        <f t="shared" si="294"/>
        <v>---</v>
      </c>
      <c r="AI66" s="15" t="str">
        <f t="shared" si="295"/>
        <v>---</v>
      </c>
      <c r="AK66" s="15">
        <f>AVERAGE(AD66:AI66)</f>
        <v>-0.17042968834141203</v>
      </c>
      <c r="AL66" s="15">
        <f>STDEV(AD66:AI66)</f>
        <v>0.10614087218534327</v>
      </c>
      <c r="AM66" s="15" t="e">
        <f>GEOMEAN(AD66:AI66)</f>
        <v>#NUM!</v>
      </c>
      <c r="AN66" s="14" t="e">
        <f>EXP(STDEV(AP66:AU66))</f>
        <v>#NUM!</v>
      </c>
      <c r="AP66" s="15" t="e">
        <f>IF(ISNUMBER(AD66),LN(AD66),"---")</f>
        <v>#NUM!</v>
      </c>
      <c r="AQ66" s="15" t="e">
        <f t="shared" si="296"/>
        <v>#NUM!</v>
      </c>
      <c r="AR66" s="15" t="e">
        <f t="shared" si="297"/>
        <v>#NUM!</v>
      </c>
      <c r="AS66" s="15" t="e">
        <f t="shared" si="298"/>
        <v>#NUM!</v>
      </c>
      <c r="AT66" s="15" t="str">
        <f t="shared" si="299"/>
        <v>---</v>
      </c>
      <c r="AU66" s="15" t="str">
        <f t="shared" si="300"/>
        <v>---</v>
      </c>
    </row>
    <row r="67" spans="1:47" ht="15">
      <c r="A67" t="s">
        <v>46</v>
      </c>
      <c r="B67" s="27">
        <f>'Raw Plate Reader Measurements'!$N$37</f>
        <v>0.045</v>
      </c>
      <c r="C67" s="27">
        <f>'Raw Plate Reader Measurements'!$N$38</f>
        <v>0.044</v>
      </c>
      <c r="D67" s="27">
        <f>'Raw Plate Reader Measurements'!$N$39</f>
        <v>0.063</v>
      </c>
      <c r="E67" s="27">
        <f>'Raw Plate Reader Measurements'!$N$40</f>
        <v>0.061</v>
      </c>
      <c r="F67" s="3"/>
      <c r="G67" s="3"/>
      <c r="I67" s="27">
        <f>'Raw Plate Reader Measurements'!$C$37</f>
        <v>2742</v>
      </c>
      <c r="J67" s="27">
        <f>'Raw Plate Reader Measurements'!$C$38</f>
        <v>2791</v>
      </c>
      <c r="K67" s="27">
        <f>'Raw Plate Reader Measurements'!$C$39</f>
        <v>3022</v>
      </c>
      <c r="L67" s="27">
        <f>'Raw Plate Reader Measurements'!$C$40</f>
        <v>2860</v>
      </c>
      <c r="M67" s="3"/>
      <c r="N67" s="3"/>
      <c r="P67" s="4">
        <f t="shared" si="278"/>
        <v>-0.01675</v>
      </c>
      <c r="Q67" s="4">
        <f t="shared" si="279"/>
        <v>-0.017750000000000002</v>
      </c>
      <c r="R67" s="4">
        <f t="shared" si="280"/>
        <v>0.0012500000000000011</v>
      </c>
      <c r="S67" s="4">
        <f t="shared" si="281"/>
        <v>-0.0007500000000000007</v>
      </c>
      <c r="T67" s="4" t="str">
        <f t="shared" si="282"/>
        <v>---</v>
      </c>
      <c r="U67" s="4" t="str">
        <f t="shared" si="283"/>
        <v>---</v>
      </c>
      <c r="W67" s="4">
        <f t="shared" si="284"/>
        <v>1372.5</v>
      </c>
      <c r="X67" s="4">
        <f t="shared" si="285"/>
        <v>1421.5</v>
      </c>
      <c r="Y67" s="4">
        <f t="shared" si="286"/>
        <v>1652.5</v>
      </c>
      <c r="Z67" s="4">
        <f t="shared" si="287"/>
        <v>1490.5</v>
      </c>
      <c r="AA67" s="4" t="str">
        <f t="shared" si="288"/>
        <v>---</v>
      </c>
      <c r="AB67" s="4" t="str">
        <f t="shared" si="289"/>
        <v>---</v>
      </c>
      <c r="AC67" s="12"/>
      <c r="AD67" s="15">
        <f t="shared" si="290"/>
        <v>-5.841010040653146</v>
      </c>
      <c r="AE67" s="15">
        <f t="shared" si="291"/>
        <v>-5.708722304592995</v>
      </c>
      <c r="AF67" s="15">
        <f t="shared" si="292"/>
        <v>94.2370898617143</v>
      </c>
      <c r="AG67" s="15">
        <f t="shared" si="293"/>
        <v>-141.66453095197696</v>
      </c>
      <c r="AH67" s="15" t="str">
        <f t="shared" si="294"/>
        <v>---</v>
      </c>
      <c r="AI67" s="15" t="str">
        <f t="shared" si="295"/>
        <v>---</v>
      </c>
      <c r="AJ67" s="12"/>
      <c r="AK67" s="15">
        <f aca="true" t="shared" si="301" ref="AK67:AK80">AVERAGE(AD67:AI67)</f>
        <v>-14.7442933588772</v>
      </c>
      <c r="AL67" s="15">
        <f aca="true" t="shared" si="302" ref="AL67:AL80">STDEV(AD67:AI67)</f>
        <v>96.8617547461052</v>
      </c>
      <c r="AM67" s="15" t="e">
        <f aca="true" t="shared" si="303" ref="AM67:AM80">GEOMEAN(AD67:AI67)</f>
        <v>#NUM!</v>
      </c>
      <c r="AN67" s="14" t="e">
        <f aca="true" t="shared" si="304" ref="AN67:AN80">EXP(STDEV(AP67:AU67))</f>
        <v>#NUM!</v>
      </c>
      <c r="AP67" s="15" t="e">
        <f aca="true" t="shared" si="305" ref="AP67:AP80">IF(ISNUMBER(AD67),LN(AD67),"---")</f>
        <v>#NUM!</v>
      </c>
      <c r="AQ67" s="15" t="e">
        <f t="shared" si="296"/>
        <v>#NUM!</v>
      </c>
      <c r="AR67" s="15">
        <f t="shared" si="297"/>
        <v>4.54581383935129</v>
      </c>
      <c r="AS67" s="15" t="e">
        <f t="shared" si="298"/>
        <v>#NUM!</v>
      </c>
      <c r="AT67" s="15" t="str">
        <f t="shared" si="299"/>
        <v>---</v>
      </c>
      <c r="AU67" s="15" t="str">
        <f t="shared" si="300"/>
        <v>---</v>
      </c>
    </row>
    <row r="68" spans="1:47" ht="15">
      <c r="A68" t="s">
        <v>47</v>
      </c>
      <c r="B68" s="27">
        <f>'Raw Plate Reader Measurements'!$N$41</f>
        <v>0.049</v>
      </c>
      <c r="C68" s="27">
        <f>'Raw Plate Reader Measurements'!$N$42</f>
        <v>0.049</v>
      </c>
      <c r="D68" s="27">
        <f>'Raw Plate Reader Measurements'!$N$43</f>
        <v>0.051</v>
      </c>
      <c r="E68" s="27">
        <f>'Raw Plate Reader Measurements'!$N$44</f>
        <v>0.051</v>
      </c>
      <c r="F68" s="3"/>
      <c r="G68" s="3"/>
      <c r="I68" s="27">
        <f>'Raw Plate Reader Measurements'!$C$41</f>
        <v>4404</v>
      </c>
      <c r="J68" s="27">
        <f>'Raw Plate Reader Measurements'!$C$42</f>
        <v>4444</v>
      </c>
      <c r="K68" s="27">
        <f>'Raw Plate Reader Measurements'!$C$43</f>
        <v>4814</v>
      </c>
      <c r="L68" s="27">
        <f>'Raw Plate Reader Measurements'!$C$44</f>
        <v>4598</v>
      </c>
      <c r="M68" s="3"/>
      <c r="N68" s="3"/>
      <c r="P68" s="4">
        <f t="shared" si="278"/>
        <v>-0.012749999999999997</v>
      </c>
      <c r="Q68" s="4">
        <f t="shared" si="279"/>
        <v>-0.012749999999999997</v>
      </c>
      <c r="R68" s="4">
        <f t="shared" si="280"/>
        <v>-0.010750000000000003</v>
      </c>
      <c r="S68" s="4">
        <f t="shared" si="281"/>
        <v>-0.010750000000000003</v>
      </c>
      <c r="T68" s="4" t="str">
        <f t="shared" si="282"/>
        <v>---</v>
      </c>
      <c r="U68" s="4" t="str">
        <f t="shared" si="283"/>
        <v>---</v>
      </c>
      <c r="W68" s="4">
        <f t="shared" si="284"/>
        <v>3034.5</v>
      </c>
      <c r="X68" s="4">
        <f t="shared" si="285"/>
        <v>3074.5</v>
      </c>
      <c r="Y68" s="4">
        <f t="shared" si="286"/>
        <v>3444.5</v>
      </c>
      <c r="Z68" s="4">
        <f t="shared" si="287"/>
        <v>3228.5</v>
      </c>
      <c r="AA68" s="4" t="str">
        <f t="shared" si="288"/>
        <v>---</v>
      </c>
      <c r="AB68" s="4" t="str">
        <f t="shared" si="289"/>
        <v>---</v>
      </c>
      <c r="AC68" s="12"/>
      <c r="AD68" s="15">
        <f t="shared" si="290"/>
        <v>-16.965527524272336</v>
      </c>
      <c r="AE68" s="15">
        <f t="shared" si="291"/>
        <v>-17.189162752801213</v>
      </c>
      <c r="AF68" s="15">
        <f t="shared" si="292"/>
        <v>-22.84063301049678</v>
      </c>
      <c r="AG68" s="15">
        <f t="shared" si="293"/>
        <v>-21.408327384058314</v>
      </c>
      <c r="AH68" s="15" t="str">
        <f t="shared" si="294"/>
        <v>---</v>
      </c>
      <c r="AI68" s="15" t="str">
        <f t="shared" si="295"/>
        <v>---</v>
      </c>
      <c r="AJ68" s="12"/>
      <c r="AK68" s="15">
        <f t="shared" si="301"/>
        <v>-19.60091266790716</v>
      </c>
      <c r="AL68" s="15">
        <f t="shared" si="302"/>
        <v>2.973456370547777</v>
      </c>
      <c r="AM68" s="15" t="e">
        <f t="shared" si="303"/>
        <v>#NUM!</v>
      </c>
      <c r="AN68" s="14" t="e">
        <f t="shared" si="304"/>
        <v>#NUM!</v>
      </c>
      <c r="AP68" s="15" t="e">
        <f t="shared" si="305"/>
        <v>#NUM!</v>
      </c>
      <c r="AQ68" s="15" t="e">
        <f t="shared" si="296"/>
        <v>#NUM!</v>
      </c>
      <c r="AR68" s="15" t="e">
        <f t="shared" si="297"/>
        <v>#NUM!</v>
      </c>
      <c r="AS68" s="15" t="e">
        <f t="shared" si="298"/>
        <v>#NUM!</v>
      </c>
      <c r="AT68" s="15" t="str">
        <f t="shared" si="299"/>
        <v>---</v>
      </c>
      <c r="AU68" s="15" t="str">
        <f t="shared" si="300"/>
        <v>---</v>
      </c>
    </row>
    <row r="69" spans="1:47" ht="15">
      <c r="A69" t="s">
        <v>50</v>
      </c>
      <c r="B69" s="27">
        <f>'Raw Plate Reader Measurements'!$O$37</f>
        <v>0.061</v>
      </c>
      <c r="C69" s="27">
        <f>'Raw Plate Reader Measurements'!$O$38</f>
        <v>0.06</v>
      </c>
      <c r="D69" s="27">
        <f>'Raw Plate Reader Measurements'!$O$39</f>
        <v>0.091</v>
      </c>
      <c r="E69" s="27">
        <f>'Raw Plate Reader Measurements'!$O$40</f>
        <v>0.093</v>
      </c>
      <c r="F69" s="3"/>
      <c r="G69" s="3"/>
      <c r="I69" s="27">
        <f>'Raw Plate Reader Measurements'!$D$37</f>
        <v>4215</v>
      </c>
      <c r="J69" s="27">
        <f>'Raw Plate Reader Measurements'!$D$38</f>
        <v>4111</v>
      </c>
      <c r="K69" s="27">
        <f>'Raw Plate Reader Measurements'!$D$39</f>
        <v>4750</v>
      </c>
      <c r="L69" s="27">
        <f>'Raw Plate Reader Measurements'!$D$40</f>
        <v>4733</v>
      </c>
      <c r="M69" s="3"/>
      <c r="N69" s="3"/>
      <c r="P69" s="4">
        <f t="shared" si="278"/>
        <v>-0.0007500000000000007</v>
      </c>
      <c r="Q69" s="4">
        <f t="shared" si="279"/>
        <v>-0.0017500000000000016</v>
      </c>
      <c r="R69" s="4">
        <f t="shared" si="280"/>
        <v>0.029249999999999998</v>
      </c>
      <c r="S69" s="4">
        <f t="shared" si="281"/>
        <v>0.03125</v>
      </c>
      <c r="T69" s="4" t="str">
        <f t="shared" si="282"/>
        <v>---</v>
      </c>
      <c r="U69" s="4" t="str">
        <f t="shared" si="283"/>
        <v>---</v>
      </c>
      <c r="W69" s="4">
        <f t="shared" si="284"/>
        <v>2845.5</v>
      </c>
      <c r="X69" s="4">
        <f t="shared" si="285"/>
        <v>2741.5</v>
      </c>
      <c r="Y69" s="4">
        <f t="shared" si="286"/>
        <v>3380.5</v>
      </c>
      <c r="Z69" s="4">
        <f t="shared" si="287"/>
        <v>3363.5</v>
      </c>
      <c r="AA69" s="4" t="str">
        <f t="shared" si="288"/>
        <v>---</v>
      </c>
      <c r="AB69" s="4" t="str">
        <f t="shared" si="289"/>
        <v>---</v>
      </c>
      <c r="AD69" s="15">
        <f t="shared" si="290"/>
        <v>-270.4504681810469</v>
      </c>
      <c r="AE69" s="15">
        <f t="shared" si="291"/>
        <v>-111.67105332003014</v>
      </c>
      <c r="AF69" s="15">
        <f t="shared" si="292"/>
        <v>8.238449442764148</v>
      </c>
      <c r="AG69" s="15">
        <f t="shared" si="293"/>
        <v>7.672410329800334</v>
      </c>
      <c r="AH69" s="15" t="str">
        <f t="shared" si="294"/>
        <v>---</v>
      </c>
      <c r="AI69" s="15" t="str">
        <f t="shared" si="295"/>
        <v>---</v>
      </c>
      <c r="AK69" s="15">
        <f t="shared" si="301"/>
        <v>-91.55266543212814</v>
      </c>
      <c r="AL69" s="15">
        <f t="shared" si="302"/>
        <v>131.92555429424775</v>
      </c>
      <c r="AM69" s="15" t="e">
        <f t="shared" si="303"/>
        <v>#NUM!</v>
      </c>
      <c r="AN69" s="14" t="e">
        <f t="shared" si="304"/>
        <v>#NUM!</v>
      </c>
      <c r="AP69" s="15" t="e">
        <f t="shared" si="305"/>
        <v>#NUM!</v>
      </c>
      <c r="AQ69" s="15" t="e">
        <f t="shared" si="296"/>
        <v>#NUM!</v>
      </c>
      <c r="AR69" s="15">
        <f t="shared" si="297"/>
        <v>2.1088121517925256</v>
      </c>
      <c r="AS69" s="15">
        <f t="shared" si="298"/>
        <v>2.0376308202229088</v>
      </c>
      <c r="AT69" s="15" t="str">
        <f t="shared" si="299"/>
        <v>---</v>
      </c>
      <c r="AU69" s="15" t="str">
        <f t="shared" si="300"/>
        <v>---</v>
      </c>
    </row>
    <row r="70" spans="1:47" ht="15">
      <c r="A70" t="s">
        <v>48</v>
      </c>
      <c r="B70" s="27">
        <f>'Raw Plate Reader Measurements'!$O$41</f>
        <v>0.043</v>
      </c>
      <c r="C70" s="27">
        <f>'Raw Plate Reader Measurements'!$O$42</f>
        <v>0.044</v>
      </c>
      <c r="D70" s="27">
        <f>'Raw Plate Reader Measurements'!$O$43</f>
        <v>0.058</v>
      </c>
      <c r="E70" s="27">
        <f>'Raw Plate Reader Measurements'!$O$44</f>
        <v>0.051</v>
      </c>
      <c r="F70" s="3"/>
      <c r="G70" s="3"/>
      <c r="I70" s="27">
        <f>'Raw Plate Reader Measurements'!$D$41</f>
        <v>2138</v>
      </c>
      <c r="J70" s="27">
        <f>'Raw Plate Reader Measurements'!$D$42</f>
        <v>2068</v>
      </c>
      <c r="K70" s="27">
        <f>'Raw Plate Reader Measurements'!$D$43</f>
        <v>2091</v>
      </c>
      <c r="L70" s="27">
        <f>'Raw Plate Reader Measurements'!$D$44</f>
        <v>2049</v>
      </c>
      <c r="M70" s="3"/>
      <c r="N70" s="3"/>
      <c r="P70" s="4">
        <f t="shared" si="278"/>
        <v>-0.018750000000000003</v>
      </c>
      <c r="Q70" s="4">
        <f t="shared" si="279"/>
        <v>-0.017750000000000002</v>
      </c>
      <c r="R70" s="4">
        <f t="shared" si="280"/>
        <v>-0.0037499999999999964</v>
      </c>
      <c r="S70" s="4">
        <f t="shared" si="281"/>
        <v>-0.010750000000000003</v>
      </c>
      <c r="T70" s="4" t="str">
        <f t="shared" si="282"/>
        <v>---</v>
      </c>
      <c r="U70" s="4" t="str">
        <f t="shared" si="283"/>
        <v>---</v>
      </c>
      <c r="W70" s="4">
        <f t="shared" si="284"/>
        <v>768.5</v>
      </c>
      <c r="X70" s="4">
        <f t="shared" si="285"/>
        <v>698.5</v>
      </c>
      <c r="Y70" s="4">
        <f t="shared" si="286"/>
        <v>721.5</v>
      </c>
      <c r="Z70" s="4">
        <f t="shared" si="287"/>
        <v>679.5</v>
      </c>
      <c r="AA70" s="4" t="str">
        <f t="shared" si="288"/>
        <v>---</v>
      </c>
      <c r="AB70" s="4" t="str">
        <f t="shared" si="289"/>
        <v>---</v>
      </c>
      <c r="AD70" s="15">
        <f t="shared" si="290"/>
        <v>-2.9216824431155817</v>
      </c>
      <c r="AE70" s="15">
        <f t="shared" si="291"/>
        <v>-2.8051653392600824</v>
      </c>
      <c r="AF70" s="15">
        <f t="shared" si="292"/>
        <v>-13.71498947760504</v>
      </c>
      <c r="AG70" s="15">
        <f t="shared" si="293"/>
        <v>-4.505794783171016</v>
      </c>
      <c r="AH70" s="15" t="str">
        <f t="shared" si="294"/>
        <v>---</v>
      </c>
      <c r="AI70" s="15" t="str">
        <f t="shared" si="295"/>
        <v>---</v>
      </c>
      <c r="AK70" s="15">
        <f t="shared" si="301"/>
        <v>-5.986908010787929</v>
      </c>
      <c r="AL70" s="15">
        <f t="shared" si="302"/>
        <v>5.210119440707584</v>
      </c>
      <c r="AM70" s="15" t="e">
        <f t="shared" si="303"/>
        <v>#NUM!</v>
      </c>
      <c r="AN70" s="14" t="e">
        <f t="shared" si="304"/>
        <v>#NUM!</v>
      </c>
      <c r="AP70" s="15" t="e">
        <f t="shared" si="305"/>
        <v>#NUM!</v>
      </c>
      <c r="AQ70" s="15" t="e">
        <f t="shared" si="296"/>
        <v>#NUM!</v>
      </c>
      <c r="AR70" s="15" t="e">
        <f t="shared" si="297"/>
        <v>#NUM!</v>
      </c>
      <c r="AS70" s="15" t="e">
        <f t="shared" si="298"/>
        <v>#NUM!</v>
      </c>
      <c r="AT70" s="15" t="str">
        <f t="shared" si="299"/>
        <v>---</v>
      </c>
      <c r="AU70" s="15" t="str">
        <f t="shared" si="300"/>
        <v>---</v>
      </c>
    </row>
    <row r="71" spans="1:47" ht="15">
      <c r="A71" t="s">
        <v>49</v>
      </c>
      <c r="B71" s="27">
        <f>'Raw Plate Reader Measurements'!$P$37</f>
        <v>0.049</v>
      </c>
      <c r="C71" s="27">
        <f>'Raw Plate Reader Measurements'!$P$38</f>
        <v>0.047</v>
      </c>
      <c r="D71" s="27">
        <f>'Raw Plate Reader Measurements'!$P$39</f>
        <v>0.095</v>
      </c>
      <c r="E71" s="27">
        <f>'Raw Plate Reader Measurements'!$P$40</f>
        <v>0.097</v>
      </c>
      <c r="F71" s="3"/>
      <c r="G71" s="3"/>
      <c r="I71" s="27">
        <f>'Raw Plate Reader Measurements'!$E$37</f>
        <v>2275</v>
      </c>
      <c r="J71" s="27">
        <f>'Raw Plate Reader Measurements'!$E$38</f>
        <v>2362</v>
      </c>
      <c r="K71" s="27">
        <f>'Raw Plate Reader Measurements'!$E$39</f>
        <v>2466</v>
      </c>
      <c r="L71" s="27">
        <f>'Raw Plate Reader Measurements'!$E$40</f>
        <v>2461</v>
      </c>
      <c r="M71" s="3"/>
      <c r="N71" s="3"/>
      <c r="P71" s="4">
        <f t="shared" si="278"/>
        <v>-0.012749999999999997</v>
      </c>
      <c r="Q71" s="4">
        <f t="shared" si="279"/>
        <v>-0.01475</v>
      </c>
      <c r="R71" s="4">
        <f t="shared" si="280"/>
        <v>0.03325</v>
      </c>
      <c r="S71" s="4">
        <f t="shared" si="281"/>
        <v>0.035250000000000004</v>
      </c>
      <c r="T71" s="4" t="str">
        <f t="shared" si="282"/>
        <v>---</v>
      </c>
      <c r="U71" s="4" t="str">
        <f t="shared" si="283"/>
        <v>---</v>
      </c>
      <c r="W71" s="4">
        <f t="shared" si="284"/>
        <v>905.5</v>
      </c>
      <c r="X71" s="4">
        <f t="shared" si="285"/>
        <v>992.5</v>
      </c>
      <c r="Y71" s="4">
        <f t="shared" si="286"/>
        <v>1096.5</v>
      </c>
      <c r="Z71" s="4">
        <f t="shared" si="287"/>
        <v>1091.5</v>
      </c>
      <c r="AA71" s="4" t="str">
        <f t="shared" si="288"/>
        <v>---</v>
      </c>
      <c r="AB71" s="4" t="str">
        <f t="shared" si="289"/>
        <v>---</v>
      </c>
      <c r="AD71" s="15">
        <f t="shared" si="290"/>
        <v>-5.062542485822573</v>
      </c>
      <c r="AE71" s="15">
        <f t="shared" si="291"/>
        <v>-4.796549228839279</v>
      </c>
      <c r="AF71" s="15">
        <f t="shared" si="292"/>
        <v>2.3507551564244147</v>
      </c>
      <c r="AG71" s="15">
        <f t="shared" si="293"/>
        <v>2.207267810089188</v>
      </c>
      <c r="AH71" s="15" t="str">
        <f t="shared" si="294"/>
        <v>---</v>
      </c>
      <c r="AI71" s="15" t="str">
        <f t="shared" si="295"/>
        <v>---</v>
      </c>
      <c r="AK71" s="15">
        <f t="shared" si="301"/>
        <v>-1.325267187037062</v>
      </c>
      <c r="AL71" s="15">
        <f t="shared" si="302"/>
        <v>4.163691048745118</v>
      </c>
      <c r="AM71" s="15" t="e">
        <f t="shared" si="303"/>
        <v>#NUM!</v>
      </c>
      <c r="AN71" s="14" t="e">
        <f t="shared" si="304"/>
        <v>#NUM!</v>
      </c>
      <c r="AP71" s="15" t="e">
        <f t="shared" si="305"/>
        <v>#NUM!</v>
      </c>
      <c r="AQ71" s="15" t="e">
        <f t="shared" si="296"/>
        <v>#NUM!</v>
      </c>
      <c r="AR71" s="15">
        <f t="shared" si="297"/>
        <v>0.8547366196957381</v>
      </c>
      <c r="AS71" s="15">
        <f t="shared" si="298"/>
        <v>0.7917554656713792</v>
      </c>
      <c r="AT71" s="15" t="str">
        <f t="shared" si="299"/>
        <v>---</v>
      </c>
      <c r="AU71" s="15" t="str">
        <f t="shared" si="300"/>
        <v>---</v>
      </c>
    </row>
    <row r="72" spans="1:47" ht="15">
      <c r="A72" t="s">
        <v>51</v>
      </c>
      <c r="B72" s="27">
        <f>'Raw Plate Reader Measurements'!$P$41</f>
        <v>0.262</v>
      </c>
      <c r="C72" s="27">
        <f>'Raw Plate Reader Measurements'!$P$42</f>
        <v>0.257</v>
      </c>
      <c r="D72" s="27">
        <f>'Raw Plate Reader Measurements'!$P$43</f>
        <v>0.311</v>
      </c>
      <c r="E72" s="27">
        <f>'Raw Plate Reader Measurements'!$P$44</f>
        <v>0.293</v>
      </c>
      <c r="F72" s="3"/>
      <c r="G72" s="3"/>
      <c r="I72" s="27">
        <f>'Raw Plate Reader Measurements'!$E$41</f>
        <v>8972</v>
      </c>
      <c r="J72" s="27">
        <f>'Raw Plate Reader Measurements'!$E$42</f>
        <v>8758</v>
      </c>
      <c r="K72" s="27">
        <f>'Raw Plate Reader Measurements'!$E$43</f>
        <v>9440</v>
      </c>
      <c r="L72" s="27">
        <f>'Raw Plate Reader Measurements'!$E$44</f>
        <v>9241</v>
      </c>
      <c r="M72" s="3"/>
      <c r="N72" s="3"/>
      <c r="P72" s="4">
        <f t="shared" si="278"/>
        <v>0.20025</v>
      </c>
      <c r="Q72" s="4">
        <f t="shared" si="279"/>
        <v>0.19525</v>
      </c>
      <c r="R72" s="4">
        <f t="shared" si="280"/>
        <v>0.24925</v>
      </c>
      <c r="S72" s="4">
        <f t="shared" si="281"/>
        <v>0.23124999999999998</v>
      </c>
      <c r="T72" s="4" t="str">
        <f t="shared" si="282"/>
        <v>---</v>
      </c>
      <c r="U72" s="4" t="str">
        <f t="shared" si="283"/>
        <v>---</v>
      </c>
      <c r="W72" s="4">
        <f t="shared" si="284"/>
        <v>7602.5</v>
      </c>
      <c r="X72" s="4">
        <f t="shared" si="285"/>
        <v>7388.5</v>
      </c>
      <c r="Y72" s="4">
        <f t="shared" si="286"/>
        <v>8070.5</v>
      </c>
      <c r="Z72" s="4">
        <f t="shared" si="287"/>
        <v>7871.5</v>
      </c>
      <c r="AA72" s="4" t="str">
        <f t="shared" si="288"/>
        <v>---</v>
      </c>
      <c r="AB72" s="4" t="str">
        <f t="shared" si="289"/>
        <v>---</v>
      </c>
      <c r="AD72" s="15">
        <f t="shared" si="290"/>
        <v>2.7062898898074965</v>
      </c>
      <c r="AE72" s="15">
        <f t="shared" si="291"/>
        <v>2.697463930386298</v>
      </c>
      <c r="AF72" s="15">
        <f t="shared" si="292"/>
        <v>2.308105659577722</v>
      </c>
      <c r="AG72" s="15">
        <f t="shared" si="293"/>
        <v>2.426421074854593</v>
      </c>
      <c r="AH72" s="15" t="str">
        <f t="shared" si="294"/>
        <v>---</v>
      </c>
      <c r="AI72" s="15" t="str">
        <f t="shared" si="295"/>
        <v>---</v>
      </c>
      <c r="AK72" s="15">
        <f t="shared" si="301"/>
        <v>2.5345701386565276</v>
      </c>
      <c r="AL72" s="15">
        <f t="shared" si="302"/>
        <v>0.1991686392692737</v>
      </c>
      <c r="AM72" s="15">
        <f t="shared" si="303"/>
        <v>2.5286455340711016</v>
      </c>
      <c r="AN72" s="14">
        <f t="shared" si="304"/>
        <v>1.0824191909764012</v>
      </c>
      <c r="AP72" s="15">
        <f t="shared" si="305"/>
        <v>0.9955786525427096</v>
      </c>
      <c r="AQ72" s="15">
        <f t="shared" si="296"/>
        <v>0.9923120465635517</v>
      </c>
      <c r="AR72" s="15">
        <f t="shared" si="297"/>
        <v>0.8364271273110452</v>
      </c>
      <c r="AS72" s="15">
        <f t="shared" si="298"/>
        <v>0.8864173630018078</v>
      </c>
      <c r="AT72" s="15" t="str">
        <f t="shared" si="299"/>
        <v>---</v>
      </c>
      <c r="AU72" s="15" t="str">
        <f t="shared" si="300"/>
        <v>---</v>
      </c>
    </row>
    <row r="73" spans="1:47" ht="15">
      <c r="A73" t="s">
        <v>52</v>
      </c>
      <c r="B73" s="27">
        <f>'Raw Plate Reader Measurements'!$Q$37</f>
        <v>0.048</v>
      </c>
      <c r="C73" s="27">
        <f>'Raw Plate Reader Measurements'!$Q$38</f>
        <v>0.047</v>
      </c>
      <c r="D73" s="27">
        <f>'Raw Plate Reader Measurements'!$Q$39</f>
        <v>0.098</v>
      </c>
      <c r="E73" s="27">
        <f>'Raw Plate Reader Measurements'!$Q$40</f>
        <v>0.102</v>
      </c>
      <c r="F73" s="3"/>
      <c r="G73" s="3"/>
      <c r="I73" s="27">
        <f>'Raw Plate Reader Measurements'!$F$37</f>
        <v>1220</v>
      </c>
      <c r="J73" s="27">
        <f>'Raw Plate Reader Measurements'!$F$38</f>
        <v>1216</v>
      </c>
      <c r="K73" s="27">
        <f>'Raw Plate Reader Measurements'!$F$39</f>
        <v>1179</v>
      </c>
      <c r="L73" s="27">
        <f>'Raw Plate Reader Measurements'!$F$40</f>
        <v>1213</v>
      </c>
      <c r="M73" s="3"/>
      <c r="N73" s="3"/>
      <c r="P73" s="4">
        <f t="shared" si="278"/>
        <v>-0.013749999999999998</v>
      </c>
      <c r="Q73" s="4">
        <f t="shared" si="279"/>
        <v>-0.01475</v>
      </c>
      <c r="R73" s="4">
        <f t="shared" si="280"/>
        <v>0.036250000000000004</v>
      </c>
      <c r="S73" s="4">
        <f t="shared" si="281"/>
        <v>0.040249999999999994</v>
      </c>
      <c r="T73" s="4" t="str">
        <f t="shared" si="282"/>
        <v>---</v>
      </c>
      <c r="U73" s="4" t="str">
        <f t="shared" si="283"/>
        <v>---</v>
      </c>
      <c r="W73" s="4">
        <f t="shared" si="284"/>
        <v>-149.5</v>
      </c>
      <c r="X73" s="4">
        <f t="shared" si="285"/>
        <v>-153.5</v>
      </c>
      <c r="Y73" s="4">
        <f t="shared" si="286"/>
        <v>-190.5</v>
      </c>
      <c r="Z73" s="4">
        <f t="shared" si="287"/>
        <v>-156.5</v>
      </c>
      <c r="AA73" s="4" t="str">
        <f t="shared" si="288"/>
        <v>---</v>
      </c>
      <c r="AB73" s="4" t="str">
        <f t="shared" si="289"/>
        <v>---</v>
      </c>
      <c r="AD73" s="15">
        <f t="shared" si="290"/>
        <v>0.7750485454174831</v>
      </c>
      <c r="AE73" s="15">
        <f t="shared" si="291"/>
        <v>0.7418340620925232</v>
      </c>
      <c r="AF73" s="15">
        <f t="shared" si="292"/>
        <v>-0.3746082866848888</v>
      </c>
      <c r="AG73" s="15">
        <f t="shared" si="293"/>
        <v>-0.2771653069104462</v>
      </c>
      <c r="AH73" s="15" t="str">
        <f t="shared" si="294"/>
        <v>---</v>
      </c>
      <c r="AI73" s="15" t="str">
        <f t="shared" si="295"/>
        <v>---</v>
      </c>
      <c r="AK73" s="15">
        <f t="shared" si="301"/>
        <v>0.21627725347866783</v>
      </c>
      <c r="AL73" s="15">
        <f t="shared" si="302"/>
        <v>0.627446305206827</v>
      </c>
      <c r="AM73" s="15" t="e">
        <f t="shared" si="303"/>
        <v>#NUM!</v>
      </c>
      <c r="AN73" s="14" t="e">
        <f t="shared" si="304"/>
        <v>#NUM!</v>
      </c>
      <c r="AP73" s="15">
        <f t="shared" si="305"/>
        <v>-0.2548296123421805</v>
      </c>
      <c r="AQ73" s="15">
        <f t="shared" si="296"/>
        <v>-0.2986296968189184</v>
      </c>
      <c r="AR73" s="15" t="e">
        <f t="shared" si="297"/>
        <v>#NUM!</v>
      </c>
      <c r="AS73" s="15" t="e">
        <f t="shared" si="298"/>
        <v>#NUM!</v>
      </c>
      <c r="AT73" s="15" t="str">
        <f t="shared" si="299"/>
        <v>---</v>
      </c>
      <c r="AU73" s="15" t="str">
        <f t="shared" si="300"/>
        <v>---</v>
      </c>
    </row>
    <row r="74" spans="1:47" ht="15">
      <c r="A74" t="s">
        <v>53</v>
      </c>
      <c r="B74" s="27">
        <f>'Raw Plate Reader Measurements'!$Q$41</f>
        <v>0.039</v>
      </c>
      <c r="C74" s="27">
        <f>'Raw Plate Reader Measurements'!$Q$42</f>
        <v>0.04</v>
      </c>
      <c r="D74" s="27">
        <f>'Raw Plate Reader Measurements'!$Q$43</f>
        <v>0.058</v>
      </c>
      <c r="E74" s="27">
        <f>'Raw Plate Reader Measurements'!$Q$44</f>
        <v>0.049</v>
      </c>
      <c r="F74" s="3"/>
      <c r="G74" s="3"/>
      <c r="I74" s="27">
        <f>'Raw Plate Reader Measurements'!$F$41</f>
        <v>1467</v>
      </c>
      <c r="J74" s="27">
        <f>'Raw Plate Reader Measurements'!$F$42</f>
        <v>1377</v>
      </c>
      <c r="K74" s="27">
        <f>'Raw Plate Reader Measurements'!$F$43</f>
        <v>1403</v>
      </c>
      <c r="L74" s="27">
        <f>'Raw Plate Reader Measurements'!$F$44</f>
        <v>1379</v>
      </c>
      <c r="M74" s="3"/>
      <c r="N74" s="3"/>
      <c r="P74" s="4">
        <f t="shared" si="278"/>
        <v>-0.02275</v>
      </c>
      <c r="Q74" s="4">
        <f t="shared" si="279"/>
        <v>-0.02175</v>
      </c>
      <c r="R74" s="4">
        <f t="shared" si="280"/>
        <v>-0.0037499999999999964</v>
      </c>
      <c r="S74" s="4">
        <f t="shared" si="281"/>
        <v>-0.012749999999999997</v>
      </c>
      <c r="T74" s="4" t="str">
        <f t="shared" si="282"/>
        <v>---</v>
      </c>
      <c r="U74" s="4" t="str">
        <f t="shared" si="283"/>
        <v>---</v>
      </c>
      <c r="W74" s="4">
        <f t="shared" si="284"/>
        <v>97.5</v>
      </c>
      <c r="X74" s="4">
        <f t="shared" si="285"/>
        <v>7.5</v>
      </c>
      <c r="Y74" s="4">
        <f t="shared" si="286"/>
        <v>33.5</v>
      </c>
      <c r="Z74" s="4">
        <f t="shared" si="287"/>
        <v>9.5</v>
      </c>
      <c r="AA74" s="4" t="str">
        <f t="shared" si="288"/>
        <v>---</v>
      </c>
      <c r="AB74" s="4" t="str">
        <f t="shared" si="289"/>
        <v>---</v>
      </c>
      <c r="AD74" s="15">
        <f t="shared" si="290"/>
        <v>-0.3055016961153481</v>
      </c>
      <c r="AE74" s="15">
        <f t="shared" si="291"/>
        <v>-0.02458059623916594</v>
      </c>
      <c r="AF74" s="15">
        <f t="shared" si="292"/>
        <v>-0.6368013132359928</v>
      </c>
      <c r="AG74" s="15">
        <f t="shared" si="293"/>
        <v>-0.053113366775609544</v>
      </c>
      <c r="AH74" s="15" t="str">
        <f t="shared" si="294"/>
        <v>---</v>
      </c>
      <c r="AI74" s="15" t="str">
        <f t="shared" si="295"/>
        <v>---</v>
      </c>
      <c r="AK74" s="15">
        <f t="shared" si="301"/>
        <v>-0.2549992430915291</v>
      </c>
      <c r="AL74" s="15">
        <f t="shared" si="302"/>
        <v>0.28412085362930906</v>
      </c>
      <c r="AM74" s="15" t="e">
        <f t="shared" si="303"/>
        <v>#NUM!</v>
      </c>
      <c r="AN74" s="14" t="e">
        <f t="shared" si="304"/>
        <v>#NUM!</v>
      </c>
      <c r="AP74" s="15" t="e">
        <f t="shared" si="305"/>
        <v>#NUM!</v>
      </c>
      <c r="AQ74" s="15" t="e">
        <f t="shared" si="296"/>
        <v>#NUM!</v>
      </c>
      <c r="AR74" s="15" t="e">
        <f t="shared" si="297"/>
        <v>#NUM!</v>
      </c>
      <c r="AS74" s="15" t="e">
        <f t="shared" si="298"/>
        <v>#NUM!</v>
      </c>
      <c r="AT74" s="15" t="str">
        <f t="shared" si="299"/>
        <v>---</v>
      </c>
      <c r="AU74" s="15" t="str">
        <f t="shared" si="300"/>
        <v>---</v>
      </c>
    </row>
    <row r="75" spans="1:47" ht="15">
      <c r="A75" t="s">
        <v>54</v>
      </c>
      <c r="B75" s="27">
        <f>'Raw Plate Reader Measurements'!$R$37</f>
        <v>0.049</v>
      </c>
      <c r="C75" s="27">
        <f>'Raw Plate Reader Measurements'!$R$38</f>
        <v>0.047</v>
      </c>
      <c r="D75" s="27">
        <f>'Raw Plate Reader Measurements'!$R$39</f>
        <v>0.093</v>
      </c>
      <c r="E75" s="27">
        <f>'Raw Plate Reader Measurements'!$R$40</f>
        <v>0.101</v>
      </c>
      <c r="F75" s="3"/>
      <c r="G75" s="3"/>
      <c r="I75" s="27">
        <f>'Raw Plate Reader Measurements'!$G$37</f>
        <v>2457</v>
      </c>
      <c r="J75" s="27">
        <f>'Raw Plate Reader Measurements'!$G$38</f>
        <v>2481</v>
      </c>
      <c r="K75" s="27">
        <f>'Raw Plate Reader Measurements'!$G$39</f>
        <v>2666</v>
      </c>
      <c r="L75" s="27">
        <f>'Raw Plate Reader Measurements'!$G$40</f>
        <v>2671</v>
      </c>
      <c r="M75" s="3"/>
      <c r="N75" s="3"/>
      <c r="P75" s="4">
        <f t="shared" si="278"/>
        <v>-0.012749999999999997</v>
      </c>
      <c r="Q75" s="4">
        <f t="shared" si="279"/>
        <v>-0.01475</v>
      </c>
      <c r="R75" s="4">
        <f t="shared" si="280"/>
        <v>0.03125</v>
      </c>
      <c r="S75" s="4">
        <f t="shared" si="281"/>
        <v>0.03925000000000001</v>
      </c>
      <c r="T75" s="4" t="str">
        <f t="shared" si="282"/>
        <v>---</v>
      </c>
      <c r="U75" s="4" t="str">
        <f t="shared" si="283"/>
        <v>---</v>
      </c>
      <c r="W75" s="4">
        <f t="shared" si="284"/>
        <v>1087.5</v>
      </c>
      <c r="X75" s="4">
        <f t="shared" si="285"/>
        <v>1111.5</v>
      </c>
      <c r="Y75" s="4">
        <f t="shared" si="286"/>
        <v>1296.5</v>
      </c>
      <c r="Z75" s="4">
        <f t="shared" si="287"/>
        <v>1301.5</v>
      </c>
      <c r="AA75" s="4" t="str">
        <f t="shared" si="288"/>
        <v>---</v>
      </c>
      <c r="AB75" s="4" t="str">
        <f t="shared" si="289"/>
        <v>---</v>
      </c>
      <c r="AD75" s="15">
        <f t="shared" si="290"/>
        <v>-6.080082775628988</v>
      </c>
      <c r="AE75" s="15">
        <f t="shared" si="291"/>
        <v>-5.371651856780714</v>
      </c>
      <c r="AF75" s="15">
        <f t="shared" si="292"/>
        <v>2.9574193526344974</v>
      </c>
      <c r="AG75" s="15">
        <f t="shared" si="293"/>
        <v>2.3637139723642275</v>
      </c>
      <c r="AH75" s="15" t="str">
        <f t="shared" si="294"/>
        <v>---</v>
      </c>
      <c r="AI75" s="15" t="str">
        <f t="shared" si="295"/>
        <v>---</v>
      </c>
      <c r="AK75" s="15">
        <f t="shared" si="301"/>
        <v>-1.5326503268527443</v>
      </c>
      <c r="AL75" s="15">
        <f t="shared" si="302"/>
        <v>4.856591915525248</v>
      </c>
      <c r="AM75" s="15" t="e">
        <f t="shared" si="303"/>
        <v>#NUM!</v>
      </c>
      <c r="AN75" s="14" t="e">
        <f t="shared" si="304"/>
        <v>#NUM!</v>
      </c>
      <c r="AP75" s="15" t="e">
        <f t="shared" si="305"/>
        <v>#NUM!</v>
      </c>
      <c r="AQ75" s="15" t="e">
        <f t="shared" si="296"/>
        <v>#NUM!</v>
      </c>
      <c r="AR75" s="15">
        <f t="shared" si="297"/>
        <v>1.0843170477359672</v>
      </c>
      <c r="AS75" s="15">
        <f t="shared" si="298"/>
        <v>0.8602340991458609</v>
      </c>
      <c r="AT75" s="15" t="str">
        <f t="shared" si="299"/>
        <v>---</v>
      </c>
      <c r="AU75" s="15" t="str">
        <f t="shared" si="300"/>
        <v>---</v>
      </c>
    </row>
    <row r="76" spans="1:47" ht="15">
      <c r="A76" t="s">
        <v>55</v>
      </c>
      <c r="B76" s="27">
        <f>'Raw Plate Reader Measurements'!$R$41</f>
        <v>0.42</v>
      </c>
      <c r="C76" s="27">
        <f>'Raw Plate Reader Measurements'!$R$42</f>
        <v>0.417</v>
      </c>
      <c r="D76" s="27">
        <f>'Raw Plate Reader Measurements'!$R$43</f>
        <v>0.45</v>
      </c>
      <c r="E76" s="27">
        <f>'Raw Plate Reader Measurements'!$R$44</f>
        <v>0.451</v>
      </c>
      <c r="F76" s="3"/>
      <c r="G76" s="3"/>
      <c r="I76" s="27">
        <f>'Raw Plate Reader Measurements'!$G$41</f>
        <v>16013</v>
      </c>
      <c r="J76" s="27">
        <f>'Raw Plate Reader Measurements'!$G$42</f>
        <v>15917</v>
      </c>
      <c r="K76" s="27">
        <f>'Raw Plate Reader Measurements'!$G$43</f>
        <v>17222</v>
      </c>
      <c r="L76" s="27">
        <f>'Raw Plate Reader Measurements'!$G$44</f>
        <v>16904</v>
      </c>
      <c r="M76" s="3"/>
      <c r="N76" s="3"/>
      <c r="P76" s="4">
        <f t="shared" si="278"/>
        <v>0.35824999999999996</v>
      </c>
      <c r="Q76" s="4">
        <f t="shared" si="279"/>
        <v>0.35524999999999995</v>
      </c>
      <c r="R76" s="4">
        <f t="shared" si="280"/>
        <v>0.38825</v>
      </c>
      <c r="S76" s="4">
        <f t="shared" si="281"/>
        <v>0.38925</v>
      </c>
      <c r="T76" s="4" t="str">
        <f t="shared" si="282"/>
        <v>---</v>
      </c>
      <c r="U76" s="4" t="str">
        <f t="shared" si="283"/>
        <v>---</v>
      </c>
      <c r="W76" s="4">
        <f t="shared" si="284"/>
        <v>14643.5</v>
      </c>
      <c r="X76" s="4">
        <f t="shared" si="285"/>
        <v>14547.5</v>
      </c>
      <c r="Y76" s="4">
        <f t="shared" si="286"/>
        <v>15852.5</v>
      </c>
      <c r="Z76" s="4">
        <f t="shared" si="287"/>
        <v>15534.5</v>
      </c>
      <c r="AA76" s="4" t="str">
        <f t="shared" si="288"/>
        <v>---</v>
      </c>
      <c r="AB76" s="4" t="str">
        <f t="shared" si="289"/>
        <v>---</v>
      </c>
      <c r="AD76" s="15">
        <f t="shared" si="290"/>
        <v>2.913728644750472</v>
      </c>
      <c r="AE76" s="15">
        <f t="shared" si="291"/>
        <v>2.919071214606257</v>
      </c>
      <c r="AF76" s="15">
        <f t="shared" si="292"/>
        <v>2.910561018560196</v>
      </c>
      <c r="AG76" s="15">
        <f t="shared" si="293"/>
        <v>2.844848014397527</v>
      </c>
      <c r="AH76" s="15" t="str">
        <f t="shared" si="294"/>
        <v>---</v>
      </c>
      <c r="AI76" s="15" t="str">
        <f t="shared" si="295"/>
        <v>---</v>
      </c>
      <c r="AK76" s="15">
        <f t="shared" si="301"/>
        <v>2.8970522230786133</v>
      </c>
      <c r="AL76" s="15">
        <f t="shared" si="302"/>
        <v>0.034979546342844975</v>
      </c>
      <c r="AM76" s="15">
        <f t="shared" si="303"/>
        <v>2.8968925900586613</v>
      </c>
      <c r="AN76" s="14">
        <f t="shared" si="304"/>
        <v>1.0122199589404675</v>
      </c>
      <c r="AP76" s="15">
        <f t="shared" si="305"/>
        <v>1.0694335822120045</v>
      </c>
      <c r="AQ76" s="15">
        <f t="shared" si="296"/>
        <v>1.0712654884932735</v>
      </c>
      <c r="AR76" s="15">
        <f t="shared" si="297"/>
        <v>1.0683458524850487</v>
      </c>
      <c r="AS76" s="15">
        <f t="shared" si="298"/>
        <v>1.045509644146904</v>
      </c>
      <c r="AT76" s="15" t="str">
        <f t="shared" si="299"/>
        <v>---</v>
      </c>
      <c r="AU76" s="15" t="str">
        <f t="shared" si="300"/>
        <v>---</v>
      </c>
    </row>
    <row r="77" spans="1:47" ht="15">
      <c r="A77" t="s">
        <v>56</v>
      </c>
      <c r="B77" s="27">
        <f>'Raw Plate Reader Measurements'!$S$37</f>
        <v>0.388</v>
      </c>
      <c r="C77" s="27">
        <f>'Raw Plate Reader Measurements'!$S$38</f>
        <v>0.387</v>
      </c>
      <c r="D77" s="27">
        <f>'Raw Plate Reader Measurements'!$S$39</f>
        <v>0.437</v>
      </c>
      <c r="E77" s="27">
        <f>'Raw Plate Reader Measurements'!$S$40</f>
        <v>0.445</v>
      </c>
      <c r="F77" s="3"/>
      <c r="G77" s="3"/>
      <c r="I77" s="27">
        <f>'Raw Plate Reader Measurements'!$H$37</f>
        <v>3108</v>
      </c>
      <c r="J77" s="27">
        <f>'Raw Plate Reader Measurements'!$H$38</f>
        <v>3186</v>
      </c>
      <c r="K77" s="27">
        <f>'Raw Plate Reader Measurements'!$H$39</f>
        <v>3545</v>
      </c>
      <c r="L77" s="27">
        <f>'Raw Plate Reader Measurements'!$H$40</f>
        <v>3557</v>
      </c>
      <c r="M77" s="3"/>
      <c r="N77" s="3"/>
      <c r="P77" s="4">
        <f t="shared" si="278"/>
        <v>0.32625000000000004</v>
      </c>
      <c r="Q77" s="4">
        <f t="shared" si="279"/>
        <v>0.32525000000000004</v>
      </c>
      <c r="R77" s="4">
        <f t="shared" si="280"/>
        <v>0.37525</v>
      </c>
      <c r="S77" s="4">
        <f t="shared" si="281"/>
        <v>0.38325</v>
      </c>
      <c r="T77" s="4" t="str">
        <f t="shared" si="282"/>
        <v>---</v>
      </c>
      <c r="U77" s="4" t="str">
        <f t="shared" si="283"/>
        <v>---</v>
      </c>
      <c r="W77" s="4">
        <f t="shared" si="284"/>
        <v>1738.5</v>
      </c>
      <c r="X77" s="4">
        <f t="shared" si="285"/>
        <v>1816.5</v>
      </c>
      <c r="Y77" s="4">
        <f t="shared" si="286"/>
        <v>2175.5</v>
      </c>
      <c r="Z77" s="4">
        <f t="shared" si="287"/>
        <v>2187.5</v>
      </c>
      <c r="AA77" s="4" t="str">
        <f t="shared" si="288"/>
        <v>---</v>
      </c>
      <c r="AB77" s="4" t="str">
        <f t="shared" si="289"/>
        <v>---</v>
      </c>
      <c r="AD77" s="15">
        <f t="shared" si="290"/>
        <v>0.37985214721591093</v>
      </c>
      <c r="AE77" s="15">
        <f t="shared" si="291"/>
        <v>0.3981149697109616</v>
      </c>
      <c r="AF77" s="15">
        <f t="shared" si="292"/>
        <v>0.4132651636058252</v>
      </c>
      <c r="AG77" s="15">
        <f t="shared" si="293"/>
        <v>0.40687059984920787</v>
      </c>
      <c r="AH77" s="15" t="str">
        <f t="shared" si="294"/>
        <v>---</v>
      </c>
      <c r="AI77" s="15" t="str">
        <f t="shared" si="295"/>
        <v>---</v>
      </c>
      <c r="AK77" s="15">
        <f t="shared" si="301"/>
        <v>0.39952572009547643</v>
      </c>
      <c r="AL77" s="15">
        <f t="shared" si="302"/>
        <v>0.014511595973172895</v>
      </c>
      <c r="AM77" s="15">
        <f t="shared" si="303"/>
        <v>0.3993255055647145</v>
      </c>
      <c r="AN77" s="14">
        <f t="shared" si="304"/>
        <v>1.0373617467594418</v>
      </c>
      <c r="AP77" s="15">
        <f t="shared" si="305"/>
        <v>-0.9679731882493285</v>
      </c>
      <c r="AQ77" s="15">
        <f t="shared" si="296"/>
        <v>-0.9210144467916996</v>
      </c>
      <c r="AR77" s="15">
        <f t="shared" si="297"/>
        <v>-0.8836658494131782</v>
      </c>
      <c r="AS77" s="15">
        <f t="shared" si="298"/>
        <v>-0.8992600805804954</v>
      </c>
      <c r="AT77" s="15" t="str">
        <f t="shared" si="299"/>
        <v>---</v>
      </c>
      <c r="AU77" s="15" t="str">
        <f t="shared" si="300"/>
        <v>---</v>
      </c>
    </row>
    <row r="78" spans="1:47" ht="15">
      <c r="A78" t="s">
        <v>57</v>
      </c>
      <c r="B78" s="27">
        <f>'Raw Plate Reader Measurements'!$S$41</f>
        <v>0.313</v>
      </c>
      <c r="C78" s="27">
        <f>'Raw Plate Reader Measurements'!$S$42</f>
        <v>0.309</v>
      </c>
      <c r="D78" s="27">
        <f>'Raw Plate Reader Measurements'!$S$43</f>
        <v>0.337</v>
      </c>
      <c r="E78" s="27">
        <f>'Raw Plate Reader Measurements'!$S$44</f>
        <v>0.34</v>
      </c>
      <c r="F78" s="3"/>
      <c r="G78" s="3"/>
      <c r="I78" s="27">
        <f>'Raw Plate Reader Measurements'!$H$41</f>
        <v>4437</v>
      </c>
      <c r="J78" s="27">
        <f>'Raw Plate Reader Measurements'!$H$42</f>
        <v>4460</v>
      </c>
      <c r="K78" s="27">
        <f>'Raw Plate Reader Measurements'!$H$43</f>
        <v>4701</v>
      </c>
      <c r="L78" s="27">
        <f>'Raw Plate Reader Measurements'!$H$44</f>
        <v>4578</v>
      </c>
      <c r="M78" s="3"/>
      <c r="N78" s="3"/>
      <c r="P78" s="4">
        <f t="shared" si="278"/>
        <v>0.25125</v>
      </c>
      <c r="Q78" s="4">
        <f t="shared" si="279"/>
        <v>0.24725</v>
      </c>
      <c r="R78" s="4">
        <f t="shared" si="280"/>
        <v>0.27525</v>
      </c>
      <c r="S78" s="4">
        <f t="shared" si="281"/>
        <v>0.27825</v>
      </c>
      <c r="T78" s="4" t="str">
        <f t="shared" si="282"/>
        <v>---</v>
      </c>
      <c r="U78" s="4" t="str">
        <f t="shared" si="283"/>
        <v>---</v>
      </c>
      <c r="W78" s="4">
        <f t="shared" si="284"/>
        <v>3067.5</v>
      </c>
      <c r="X78" s="4">
        <f t="shared" si="285"/>
        <v>3090.5</v>
      </c>
      <c r="Y78" s="4">
        <f t="shared" si="286"/>
        <v>3331.5</v>
      </c>
      <c r="Z78" s="4">
        <f t="shared" si="287"/>
        <v>3208.5</v>
      </c>
      <c r="AA78" s="4" t="str">
        <f t="shared" si="288"/>
        <v>---</v>
      </c>
      <c r="AB78" s="4" t="str">
        <f t="shared" si="289"/>
        <v>---</v>
      </c>
      <c r="AD78" s="15">
        <f t="shared" si="290"/>
        <v>0.8702998566947677</v>
      </c>
      <c r="AE78" s="15">
        <f t="shared" si="291"/>
        <v>0.8910105753840758</v>
      </c>
      <c r="AF78" s="15">
        <f t="shared" si="292"/>
        <v>0.8627856257048713</v>
      </c>
      <c r="AG78" s="15">
        <f t="shared" si="293"/>
        <v>0.8219724880386534</v>
      </c>
      <c r="AH78" s="15" t="str">
        <f t="shared" si="294"/>
        <v>---</v>
      </c>
      <c r="AI78" s="15" t="str">
        <f t="shared" si="295"/>
        <v>---</v>
      </c>
      <c r="AK78" s="15">
        <f t="shared" si="301"/>
        <v>0.861517136455592</v>
      </c>
      <c r="AL78" s="15">
        <f t="shared" si="302"/>
        <v>0.028938943761090356</v>
      </c>
      <c r="AM78" s="15">
        <f t="shared" si="303"/>
        <v>0.8611483788442751</v>
      </c>
      <c r="AN78" s="14">
        <f t="shared" si="304"/>
        <v>1.0344691487506763</v>
      </c>
      <c r="AP78" s="15">
        <f t="shared" si="305"/>
        <v>-0.1389174638485604</v>
      </c>
      <c r="AQ78" s="15">
        <f t="shared" si="296"/>
        <v>-0.11539898246383498</v>
      </c>
      <c r="AR78" s="15">
        <f t="shared" si="297"/>
        <v>-0.147589024660539</v>
      </c>
      <c r="AS78" s="15">
        <f t="shared" si="298"/>
        <v>-0.19604835402542575</v>
      </c>
      <c r="AT78" s="15" t="str">
        <f t="shared" si="299"/>
        <v>---</v>
      </c>
      <c r="AU78" s="15" t="str">
        <f t="shared" si="300"/>
        <v>---</v>
      </c>
    </row>
    <row r="79" spans="1:47" ht="15">
      <c r="A79" t="s">
        <v>58</v>
      </c>
      <c r="B79" s="27">
        <f>'Raw Plate Reader Measurements'!$T$37</f>
        <v>0.417</v>
      </c>
      <c r="C79" s="27">
        <f>'Raw Plate Reader Measurements'!$T$38</f>
        <v>0.413</v>
      </c>
      <c r="D79" s="27">
        <f>'Raw Plate Reader Measurements'!$T$39</f>
        <v>0.466</v>
      </c>
      <c r="E79" s="27">
        <f>'Raw Plate Reader Measurements'!$T$40</f>
        <v>0.474</v>
      </c>
      <c r="F79" s="3"/>
      <c r="G79" s="3"/>
      <c r="I79" s="27">
        <f>'Raw Plate Reader Measurements'!$I$37</f>
        <v>1659</v>
      </c>
      <c r="J79" s="27">
        <f>'Raw Plate Reader Measurements'!$I$38</f>
        <v>1690</v>
      </c>
      <c r="K79" s="27">
        <f>'Raw Plate Reader Measurements'!$I$39</f>
        <v>1794</v>
      </c>
      <c r="L79" s="27">
        <f>'Raw Plate Reader Measurements'!$I$40</f>
        <v>1796</v>
      </c>
      <c r="M79" s="3"/>
      <c r="N79" s="3"/>
      <c r="P79" s="4">
        <f t="shared" si="278"/>
        <v>0.35524999999999995</v>
      </c>
      <c r="Q79" s="4">
        <f t="shared" si="279"/>
        <v>0.35124999999999995</v>
      </c>
      <c r="R79" s="4">
        <f t="shared" si="280"/>
        <v>0.40425</v>
      </c>
      <c r="S79" s="4">
        <f t="shared" si="281"/>
        <v>0.41225</v>
      </c>
      <c r="T79" s="4" t="str">
        <f t="shared" si="282"/>
        <v>---</v>
      </c>
      <c r="U79" s="4" t="str">
        <f t="shared" si="283"/>
        <v>---</v>
      </c>
      <c r="W79" s="4">
        <f t="shared" si="284"/>
        <v>289.5</v>
      </c>
      <c r="X79" s="4">
        <f t="shared" si="285"/>
        <v>320.5</v>
      </c>
      <c r="Y79" s="4">
        <f t="shared" si="286"/>
        <v>424.5</v>
      </c>
      <c r="Z79" s="4">
        <f t="shared" si="287"/>
        <v>426.5</v>
      </c>
      <c r="AA79" s="4" t="str">
        <f t="shared" si="288"/>
        <v>---</v>
      </c>
      <c r="AB79" s="4" t="str">
        <f t="shared" si="289"/>
        <v>---</v>
      </c>
      <c r="AD79" s="15">
        <f t="shared" si="290"/>
        <v>0.058090470295824814</v>
      </c>
      <c r="AE79" s="15">
        <f t="shared" si="291"/>
        <v>0.06504323181350258</v>
      </c>
      <c r="AF79" s="15">
        <f t="shared" si="292"/>
        <v>0.07485452813908527</v>
      </c>
      <c r="AG79" s="15">
        <f t="shared" si="293"/>
        <v>0.07374775126358371</v>
      </c>
      <c r="AH79" s="15" t="str">
        <f t="shared" si="294"/>
        <v>---</v>
      </c>
      <c r="AI79" s="15" t="str">
        <f t="shared" si="295"/>
        <v>---</v>
      </c>
      <c r="AK79" s="15">
        <f t="shared" si="301"/>
        <v>0.0679339953779991</v>
      </c>
      <c r="AL79" s="15">
        <f t="shared" si="302"/>
        <v>0.007893985711152756</v>
      </c>
      <c r="AM79" s="15">
        <f t="shared" si="303"/>
        <v>0.06758004333699703</v>
      </c>
      <c r="AN79" s="14">
        <f t="shared" si="304"/>
        <v>1.126299816705944</v>
      </c>
      <c r="AP79" s="15">
        <f t="shared" si="305"/>
        <v>-2.845753651024501</v>
      </c>
      <c r="AQ79" s="15">
        <f t="shared" si="296"/>
        <v>-2.732703125347572</v>
      </c>
      <c r="AR79" s="15">
        <f t="shared" si="297"/>
        <v>-2.5922086737661556</v>
      </c>
      <c r="AS79" s="15">
        <f t="shared" si="298"/>
        <v>-2.607104775568316</v>
      </c>
      <c r="AT79" s="15" t="str">
        <f t="shared" si="299"/>
        <v>---</v>
      </c>
      <c r="AU79" s="15" t="str">
        <f t="shared" si="300"/>
        <v>---</v>
      </c>
    </row>
    <row r="80" spans="1:47" ht="15">
      <c r="A80" t="s">
        <v>59</v>
      </c>
      <c r="B80" s="27">
        <f>'Raw Plate Reader Measurements'!$T$41</f>
        <v>0.446</v>
      </c>
      <c r="C80" s="27">
        <f>'Raw Plate Reader Measurements'!$T$42</f>
        <v>0.44</v>
      </c>
      <c r="D80" s="27">
        <f>'Raw Plate Reader Measurements'!$T$43</f>
        <v>0.457</v>
      </c>
      <c r="E80" s="27">
        <f>'Raw Plate Reader Measurements'!$T$44</f>
        <v>0.459</v>
      </c>
      <c r="F80" s="3"/>
      <c r="G80" s="3"/>
      <c r="I80" s="27">
        <f>'Raw Plate Reader Measurements'!$I$41</f>
        <v>2045</v>
      </c>
      <c r="J80" s="27">
        <f>'Raw Plate Reader Measurements'!$I$42</f>
        <v>2162</v>
      </c>
      <c r="K80" s="27">
        <f>'Raw Plate Reader Measurements'!$I$43</f>
        <v>2194</v>
      </c>
      <c r="L80" s="27">
        <f>'Raw Plate Reader Measurements'!$I$44</f>
        <v>2106</v>
      </c>
      <c r="M80" s="3"/>
      <c r="N80" s="3"/>
      <c r="P80" s="4">
        <f t="shared" si="278"/>
        <v>0.38425</v>
      </c>
      <c r="Q80" s="4">
        <f t="shared" si="279"/>
        <v>0.37825</v>
      </c>
      <c r="R80" s="4">
        <f t="shared" si="280"/>
        <v>0.39525</v>
      </c>
      <c r="S80" s="4">
        <f t="shared" si="281"/>
        <v>0.39725</v>
      </c>
      <c r="T80" s="4" t="str">
        <f t="shared" si="282"/>
        <v>---</v>
      </c>
      <c r="U80" s="4" t="str">
        <f t="shared" si="283"/>
        <v>---</v>
      </c>
      <c r="W80" s="4">
        <f t="shared" si="284"/>
        <v>675.5</v>
      </c>
      <c r="X80" s="4">
        <f t="shared" si="285"/>
        <v>792.5</v>
      </c>
      <c r="Y80" s="4">
        <f t="shared" si="286"/>
        <v>824.5</v>
      </c>
      <c r="Z80" s="4">
        <f t="shared" si="287"/>
        <v>736.5</v>
      </c>
      <c r="AA80" s="4" t="str">
        <f t="shared" si="288"/>
        <v>---</v>
      </c>
      <c r="AB80" s="4" t="str">
        <f t="shared" si="289"/>
        <v>---</v>
      </c>
      <c r="AD80" s="15">
        <f t="shared" si="290"/>
        <v>0.12531466233627617</v>
      </c>
      <c r="AE80" s="15">
        <f t="shared" si="291"/>
        <v>0.14935189770433077</v>
      </c>
      <c r="AF80" s="15">
        <f t="shared" si="292"/>
        <v>0.1486993918726318</v>
      </c>
      <c r="AG80" s="15">
        <f t="shared" si="293"/>
        <v>0.1321597645750096</v>
      </c>
      <c r="AH80" s="15" t="str">
        <f t="shared" si="294"/>
        <v>---</v>
      </c>
      <c r="AI80" s="15" t="str">
        <f t="shared" si="295"/>
        <v>---</v>
      </c>
      <c r="AK80" s="15">
        <f t="shared" si="301"/>
        <v>0.13888142912206208</v>
      </c>
      <c r="AL80" s="15">
        <f t="shared" si="302"/>
        <v>0.012045207071789398</v>
      </c>
      <c r="AM80" s="15">
        <f t="shared" si="303"/>
        <v>0.13848580841184754</v>
      </c>
      <c r="AN80" s="14">
        <f t="shared" si="304"/>
        <v>1.0913900546990207</v>
      </c>
      <c r="AP80" s="15">
        <f t="shared" si="305"/>
        <v>-2.0769274060787932</v>
      </c>
      <c r="AQ80" s="15">
        <f t="shared" si="296"/>
        <v>-1.9014500279773712</v>
      </c>
      <c r="AR80" s="15">
        <f t="shared" si="297"/>
        <v>-1.9058285151502692</v>
      </c>
      <c r="AS80" s="15">
        <f t="shared" si="298"/>
        <v>-2.0237437505744817</v>
      </c>
      <c r="AT80" s="15" t="str">
        <f t="shared" si="299"/>
        <v>---</v>
      </c>
      <c r="AU80" s="15" t="str">
        <f t="shared" si="300"/>
        <v>---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Dwijayanti, Ari</dc:creator>
  <cp:keywords/>
  <dc:description/>
  <cp:lastModifiedBy>黄楠</cp:lastModifiedBy>
  <dcterms:created xsi:type="dcterms:W3CDTF">2016-05-08T16:01:08Z</dcterms:created>
  <dcterms:modified xsi:type="dcterms:W3CDTF">2017-09-24T07:36:52Z</dcterms:modified>
  <cp:category/>
  <cp:version/>
  <cp:contentType/>
  <cp:contentStatus/>
</cp:coreProperties>
</file>